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21 Indikatori MKDENG 31.12.2024\MKD\"/>
    </mc:Choice>
  </mc:AlternateContent>
  <bookViews>
    <workbookView xWindow="0" yWindow="0" windowWidth="15990" windowHeight="8625" tabRatio="908"/>
  </bookViews>
  <sheets>
    <sheet name="Сопствени средства" sheetId="1" r:id="rId1"/>
    <sheet name="Актива пондерир. според ризици" sheetId="2" r:id="rId2"/>
    <sheet name="Актива понд. според кред. ризик" sheetId="3" r:id="rId3"/>
    <sheet name="Актива понд. според валу. ризик" sheetId="4" r:id="rId4"/>
    <sheet name="Актива понд. според опер. ризик" sheetId="8" r:id="rId5"/>
    <sheet name="Актива понд. според дру. ризици" sheetId="5" r:id="rId6"/>
    <sheet name="Адекватност на капиталот" sheetId="6" r:id="rId7"/>
    <sheet name="ОК  АПР" sheetId="7" r:id="rId8"/>
    <sheet name="РОК АПР" sheetId="9" r:id="rId9"/>
    <sheet name="Стапка на задолженост"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calcPr calcId="162913"/>
</workbook>
</file>

<file path=xl/calcChain.xml><?xml version="1.0" encoding="utf-8"?>
<calcChain xmlns="http://schemas.openxmlformats.org/spreadsheetml/2006/main">
  <c r="AP7" i="8" l="1"/>
  <c r="AP8" i="8" s="1"/>
  <c r="AP5" i="8"/>
  <c r="AP6" i="8"/>
  <c r="BU8" i="2"/>
  <c r="BU7" i="2"/>
  <c r="BU6" i="2"/>
  <c r="BU5" i="2"/>
  <c r="BP8" i="2" l="1"/>
  <c r="BE8" i="1" l="1"/>
  <c r="AN6" i="6" l="1"/>
  <c r="AN7" i="6"/>
  <c r="AN8" i="6"/>
  <c r="AN5" i="6"/>
  <c r="AK8" i="7"/>
  <c r="AK7" i="7"/>
  <c r="AK6" i="7"/>
  <c r="AK5" i="7"/>
  <c r="AK8" i="6"/>
  <c r="AK7" i="6"/>
  <c r="AK6" i="6"/>
  <c r="AK5" i="6"/>
  <c r="AG8" i="5"/>
  <c r="B8" i="8"/>
  <c r="AG8" i="4"/>
  <c r="AG8" i="3"/>
  <c r="AG8" i="2"/>
  <c r="AG8" i="1"/>
  <c r="AF8" i="5"/>
  <c r="AE8" i="5"/>
  <c r="AD8" i="4"/>
  <c r="AD8" i="3"/>
  <c r="AD8" i="2"/>
  <c r="AD8" i="1"/>
  <c r="AC8" i="4"/>
  <c r="AC8" i="3"/>
  <c r="AC8" i="1"/>
  <c r="AB8" i="6"/>
  <c r="AB7" i="6"/>
  <c r="AB6" i="6"/>
  <c r="AB5" i="6"/>
  <c r="AB8" i="4"/>
  <c r="AB7" i="4"/>
  <c r="AB6" i="4"/>
  <c r="AB5" i="4"/>
  <c r="AB8" i="3"/>
  <c r="AB7" i="3"/>
  <c r="AB6" i="3"/>
  <c r="AB5" i="3"/>
  <c r="AB8" i="2"/>
  <c r="AB8" i="7" s="1"/>
  <c r="AB7" i="2"/>
  <c r="AB7" i="7" s="1"/>
  <c r="AB6" i="2"/>
  <c r="AB6" i="7" s="1"/>
  <c r="AB5" i="2"/>
  <c r="AB5" i="7" s="1"/>
  <c r="AB8" i="1"/>
  <c r="AB7" i="1"/>
  <c r="AB6" i="1"/>
  <c r="AB5" i="1"/>
  <c r="B8" i="7"/>
  <c r="B7" i="7"/>
  <c r="B6" i="7"/>
  <c r="B5" i="7"/>
  <c r="C8" i="7"/>
  <c r="C7" i="7"/>
  <c r="C6" i="7"/>
  <c r="C5" i="7"/>
  <c r="D8" i="7"/>
  <c r="D7" i="7"/>
  <c r="D6" i="7"/>
  <c r="D5" i="7"/>
  <c r="E8" i="7"/>
  <c r="E7" i="7"/>
  <c r="E6" i="7"/>
  <c r="E5" i="7"/>
  <c r="F8" i="7"/>
  <c r="F7" i="7"/>
  <c r="F6" i="7"/>
  <c r="F5" i="7"/>
  <c r="G8" i="7"/>
  <c r="G7" i="7"/>
  <c r="G6" i="7"/>
  <c r="G5" i="7"/>
  <c r="H8" i="7"/>
  <c r="H7" i="7"/>
  <c r="H6" i="7"/>
  <c r="H5" i="7"/>
  <c r="I8" i="7"/>
  <c r="I7" i="7"/>
  <c r="I6" i="7"/>
  <c r="I5" i="7"/>
  <c r="J8" i="7"/>
  <c r="J7" i="7"/>
  <c r="J6" i="7"/>
  <c r="J5" i="7"/>
  <c r="K8" i="7"/>
  <c r="K7" i="7"/>
  <c r="K6" i="7"/>
  <c r="K5" i="7"/>
  <c r="L8" i="7"/>
  <c r="L7" i="7"/>
  <c r="L6" i="7"/>
  <c r="L5" i="7"/>
  <c r="M8" i="7"/>
  <c r="M7" i="7"/>
  <c r="M6" i="7"/>
  <c r="M5" i="7"/>
  <c r="N8" i="7"/>
  <c r="N7" i="7"/>
  <c r="N6" i="7"/>
  <c r="N5" i="7"/>
  <c r="O8" i="7"/>
  <c r="O7" i="7"/>
  <c r="O6" i="7"/>
  <c r="O5" i="7"/>
  <c r="P8" i="7"/>
  <c r="P7" i="7"/>
  <c r="P6" i="7"/>
  <c r="P5" i="7"/>
  <c r="Q8" i="7"/>
  <c r="Q7" i="7"/>
  <c r="Q6" i="7"/>
  <c r="Q5" i="7"/>
  <c r="R8" i="7"/>
  <c r="R7" i="7"/>
  <c r="R6" i="7"/>
  <c r="R5" i="7"/>
  <c r="W8" i="5"/>
  <c r="Z8" i="5"/>
  <c r="Y8" i="5"/>
  <c r="X8" i="5"/>
  <c r="V8" i="5"/>
  <c r="U8" i="5"/>
  <c r="T8" i="5"/>
  <c r="S8" i="5"/>
  <c r="R8" i="5"/>
  <c r="Q8" i="5"/>
  <c r="P8" i="5"/>
  <c r="O8" i="5"/>
  <c r="N8" i="5"/>
  <c r="M8" i="5"/>
  <c r="L8" i="5"/>
  <c r="K8" i="5"/>
  <c r="J8" i="5"/>
  <c r="I8" i="5"/>
  <c r="H8" i="5"/>
  <c r="G8" i="5"/>
  <c r="F8" i="5"/>
  <c r="E8" i="5"/>
  <c r="D8" i="5"/>
  <c r="C8" i="5"/>
  <c r="B8" i="5"/>
  <c r="Z8" i="4"/>
  <c r="Y8" i="4"/>
  <c r="X8" i="4"/>
  <c r="W8" i="4"/>
  <c r="V8" i="4"/>
  <c r="U8" i="4"/>
  <c r="T8" i="4"/>
  <c r="S8" i="4"/>
  <c r="R8" i="4"/>
  <c r="Q8" i="4"/>
  <c r="P8" i="4"/>
  <c r="O8" i="4"/>
  <c r="N8" i="4"/>
  <c r="M8" i="4"/>
  <c r="L8" i="4"/>
  <c r="K8" i="4"/>
  <c r="J8" i="4"/>
  <c r="I8" i="4"/>
  <c r="H8" i="4"/>
  <c r="G8" i="4"/>
  <c r="F8" i="4"/>
  <c r="E8" i="4"/>
  <c r="D8" i="4"/>
  <c r="C8" i="4"/>
  <c r="B8" i="4"/>
  <c r="Z8" i="3"/>
  <c r="Y8" i="3"/>
  <c r="X8" i="3"/>
  <c r="W8" i="3"/>
  <c r="V8" i="3"/>
  <c r="U8" i="3"/>
  <c r="T8" i="3"/>
  <c r="S8" i="3"/>
  <c r="R8" i="3"/>
  <c r="Q8" i="3"/>
  <c r="P8" i="3"/>
  <c r="O8" i="3"/>
  <c r="N8" i="3"/>
  <c r="Z8" i="2"/>
  <c r="Y8" i="2"/>
  <c r="X8" i="2"/>
  <c r="W8" i="2"/>
  <c r="V8" i="2"/>
  <c r="U8" i="2"/>
  <c r="T8" i="2"/>
  <c r="S8" i="2"/>
  <c r="R8" i="2"/>
  <c r="Q8" i="2"/>
  <c r="P8" i="2"/>
  <c r="O8" i="2"/>
  <c r="N8" i="2"/>
  <c r="M8" i="2"/>
  <c r="L8" i="2"/>
  <c r="K8" i="2"/>
  <c r="J8" i="2"/>
  <c r="I8" i="2"/>
  <c r="H8" i="2"/>
  <c r="G8" i="2"/>
  <c r="F8" i="2"/>
  <c r="E8" i="2"/>
  <c r="D8" i="2"/>
  <c r="C8" i="2"/>
  <c r="B8" i="2"/>
  <c r="Z8" i="1"/>
  <c r="Y8" i="1"/>
  <c r="X8" i="1"/>
  <c r="W8" i="1"/>
  <c r="V8" i="1"/>
  <c r="U8" i="1"/>
  <c r="T8" i="1"/>
  <c r="S8" i="1"/>
  <c r="R8"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<sst xmlns="http://schemas.openxmlformats.org/spreadsheetml/2006/main" count="523" uniqueCount="99">
  <si>
    <t>Група</t>
  </si>
  <si>
    <t>Големи банки</t>
  </si>
  <si>
    <t>Средни банки</t>
  </si>
  <si>
    <t>Мали банки</t>
  </si>
  <si>
    <t>Банкарски систем</t>
  </si>
  <si>
    <t>во милиони денари</t>
  </si>
  <si>
    <t>во %</t>
  </si>
  <si>
    <t>Сопствени средства</t>
  </si>
  <si>
    <t>Актива пондерирана според ризиците</t>
  </si>
  <si>
    <t>Актива пондерирана според кредитен ризик</t>
  </si>
  <si>
    <t>Актива пондерирана според валутен ризик</t>
  </si>
  <si>
    <t>Актива пондерирана според други ризици</t>
  </si>
  <si>
    <t>Основен капитал / Актива пондерирана според ризиците</t>
  </si>
  <si>
    <t>* Активата пондерирана според кредитниот ризик се пресметува од 31.12.2007 година.</t>
  </si>
  <si>
    <t>* Активата пондерирана според валутниот ризик се пресметува од 31.12.2007 година.</t>
  </si>
  <si>
    <t>* Активата пондерирана според оперативниот ризик се пресметува од 30.09.2012 година.</t>
  </si>
  <si>
    <t>Актива пондерирана според оперативен ризик</t>
  </si>
  <si>
    <t>Стапка на адекватност на капиталот</t>
  </si>
  <si>
    <t>31.3.2005</t>
  </si>
  <si>
    <t>30.6.2005</t>
  </si>
  <si>
    <t>30.9.2005</t>
  </si>
  <si>
    <t>31.12.2005</t>
  </si>
  <si>
    <t>31.3.2006</t>
  </si>
  <si>
    <t>30.6.2006</t>
  </si>
  <si>
    <t>30.9.2006</t>
  </si>
  <si>
    <t>31.12.2006</t>
  </si>
  <si>
    <t>31.3.2007</t>
  </si>
  <si>
    <t>30.6.2007</t>
  </si>
  <si>
    <t>30.9.2007</t>
  </si>
  <si>
    <t>31.12.2007</t>
  </si>
  <si>
    <t>31.3.2008</t>
  </si>
  <si>
    <t>30.6.2008</t>
  </si>
  <si>
    <t>30.9.2008</t>
  </si>
  <si>
    <t>31.12.2008</t>
  </si>
  <si>
    <t>31.3.2009</t>
  </si>
  <si>
    <t>30.6.2009</t>
  </si>
  <si>
    <t>30.9.2009</t>
  </si>
  <si>
    <t>31.12.2009</t>
  </si>
  <si>
    <t>31.3.2010</t>
  </si>
  <si>
    <t>30.6.2010</t>
  </si>
  <si>
    <t>30.9.2010</t>
  </si>
  <si>
    <t>31.12.2010</t>
  </si>
  <si>
    <t>31.3.2011</t>
  </si>
  <si>
    <t>30.6.2011</t>
  </si>
  <si>
    <t>30.9.2011</t>
  </si>
  <si>
    <t>31.12.2011</t>
  </si>
  <si>
    <t>31.3.2012</t>
  </si>
  <si>
    <t>30.6.2012</t>
  </si>
  <si>
    <t>30.9.2012</t>
  </si>
  <si>
    <t>31.12.2012</t>
  </si>
  <si>
    <t>31.3.2013</t>
  </si>
  <si>
    <t>30.6.2013</t>
  </si>
  <si>
    <t>30.9.2013</t>
  </si>
  <si>
    <t>31.12.2013</t>
  </si>
  <si>
    <t>30.6.2014</t>
  </si>
  <si>
    <t>30.9.2014</t>
  </si>
  <si>
    <t>31.12.2014</t>
  </si>
  <si>
    <t>31.3.2015</t>
  </si>
  <si>
    <t>30.6.2015</t>
  </si>
  <si>
    <t>30.9.2015</t>
  </si>
  <si>
    <t>31.12.2015</t>
  </si>
  <si>
    <t>31.3.2016</t>
  </si>
  <si>
    <t>30.6.2016</t>
  </si>
  <si>
    <t>30.9.2016</t>
  </si>
  <si>
    <t>31.12.2016</t>
  </si>
  <si>
    <t>31.3.2017</t>
  </si>
  <si>
    <t>Редовен основен капитал / Актива пондерирана според ризиците</t>
  </si>
  <si>
    <t>* Редовниот основен капитал се пресметува од 31.03.2017 година.</t>
  </si>
  <si>
    <t>30.6.2017</t>
  </si>
  <si>
    <t>31.3.2018</t>
  </si>
  <si>
    <t>(во %)</t>
  </si>
  <si>
    <t>Второ полугодие од 2017</t>
  </si>
  <si>
    <t>Прво полугодие од 2018</t>
  </si>
  <si>
    <t>Просечна стапка на задолженост*</t>
  </si>
  <si>
    <t>* Просечната стапка на задолженост се пресметува на полугодишна основа, како просек на стапките на задолженост утврдени на крајот на секој месец од полугодието. Стапката на задолженост се пресметува како сооднос меѓу основниот капитал и вкупната билансна и вонбилансна актива на банките.</t>
  </si>
  <si>
    <t>30.9.2017</t>
  </si>
  <si>
    <t>30.6.2018</t>
  </si>
  <si>
    <t>30.9.2018</t>
  </si>
  <si>
    <t>31.3.2014</t>
  </si>
  <si>
    <t>Второ полугодие од 2018</t>
  </si>
  <si>
    <t>31.3.2019</t>
  </si>
  <si>
    <t>Прво полугодие од 2019</t>
  </si>
  <si>
    <t>30.6.2019</t>
  </si>
  <si>
    <t>30.9.2019</t>
  </si>
  <si>
    <t>Второ полугодие од 2019</t>
  </si>
  <si>
    <t>30.6.2020</t>
  </si>
  <si>
    <t>31.12.2019</t>
  </si>
  <si>
    <t>31.3.2020</t>
  </si>
  <si>
    <t>Прво полугодие од 2020</t>
  </si>
  <si>
    <t>30.9.2020</t>
  </si>
  <si>
    <t>Второ полугодие од 2020</t>
  </si>
  <si>
    <t>Прво полугодие од 2021</t>
  </si>
  <si>
    <t>Второ полугодие од 2021</t>
  </si>
  <si>
    <t>Прво полугодие од 2022</t>
  </si>
  <si>
    <t>Второ полугодие од 2022</t>
  </si>
  <si>
    <t>Прво полугодие од 2023</t>
  </si>
  <si>
    <t>Второ полугодие од 2023</t>
  </si>
  <si>
    <t>Прво полугодие од 2024</t>
  </si>
  <si>
    <t>Второ полугодие од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</si>
</sst>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00000%"/>
  </numFmts>
  <fonts count="8" x14ac:knownFonts="1">
    <font>
      <sz val="11"/>
      <color theme="1"/>
      <name val="Calibri"/>
      <family val="2"/>
      <charset val="204"/>
      <scheme val="minor"/>
    </font>
    <font>
      <sz val="11"/>
      <color theme="1"/>
      <name val="Calibri"/>
      <family val="2"/>
      <charset val="204"/>
      <scheme val="minor"/>
    </font>
    <font>
      <sz val="11"/>
      <color theme="1"/>
      <name val="Tahoma"/>
      <family val="2"/>
      <charset val="204"/>
    </font>
    <font>
      <b/>
      <sz val="10"/>
      <color theme="1"/>
      <name val="Tahoma"/>
      <family val="2"/>
      <charset val="204"/>
    </font>
    <font>
      <b/>
      <sz val="12"/>
      <color theme="1"/>
      <name val="Tahoma"/>
      <family val="2"/>
      <charset val="204"/>
    </font>
    <font>
      <b/>
      <sz val="11"/>
      <color theme="1"/>
      <name val="Tahoma"/>
      <family val="2"/>
      <charset val="204"/>
    </font>
    <font>
      <sz val="10"/>
      <color theme="1"/>
      <name val="Tahoma"/>
      <family val="2"/>
      <charset val="204"/>
    </font>
    <font>
      <sz val="1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2" fillId="0" borderId="0" xfId="0" applyFont="1"/>
    <xf numFmtId="0" fontId="3" fillId="0" borderId="0" xfId="0" applyFont="1" applyAlignment="1">
      <alignment horizontal="left" vertical="center"/>
    </xf>
    <xf numFmtId="14" fontId="3" fillId="2" borderId="1"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2" borderId="3" xfId="0" applyFont="1" applyFill="1" applyBorder="1" applyAlignment="1">
      <alignment horizontal="center" vertical="center"/>
    </xf>
    <xf numFmtId="0" fontId="6" fillId="0" borderId="0" xfId="0" applyFont="1"/>
    <xf numFmtId="0" fontId="6" fillId="2" borderId="4" xfId="0" applyFont="1" applyFill="1" applyBorder="1" applyAlignment="1">
      <alignment vertical="center"/>
    </xf>
    <xf numFmtId="3" fontId="6" fillId="0" borderId="5" xfId="0" applyNumberFormat="1" applyFont="1" applyBorder="1"/>
    <xf numFmtId="3" fontId="6" fillId="0" borderId="6" xfId="0" applyNumberFormat="1" applyFont="1" applyBorder="1"/>
    <xf numFmtId="0" fontId="6" fillId="2" borderId="7" xfId="0" applyFont="1" applyFill="1" applyBorder="1" applyAlignment="1">
      <alignment vertical="center"/>
    </xf>
    <xf numFmtId="3" fontId="6" fillId="0" borderId="8" xfId="0" applyNumberFormat="1" applyFont="1" applyBorder="1"/>
    <xf numFmtId="3" fontId="6" fillId="0" borderId="9" xfId="0" applyNumberFormat="1" applyFont="1" applyBorder="1"/>
    <xf numFmtId="0" fontId="6" fillId="2" borderId="10" xfId="0" applyFont="1" applyFill="1" applyBorder="1" applyAlignment="1">
      <alignment vertical="center"/>
    </xf>
    <xf numFmtId="3" fontId="6" fillId="0" borderId="11" xfId="0" applyNumberFormat="1" applyFont="1" applyBorder="1"/>
    <xf numFmtId="3" fontId="6" fillId="0" borderId="12" xfId="0" applyNumberFormat="1" applyFont="1" applyBorder="1"/>
    <xf numFmtId="0" fontId="3" fillId="2" borderId="3" xfId="0" applyFont="1" applyFill="1" applyBorder="1" applyAlignment="1">
      <alignment horizontal="left" vertical="center"/>
    </xf>
    <xf numFmtId="3" fontId="6" fillId="0" borderId="1" xfId="0" applyNumberFormat="1" applyFont="1" applyBorder="1" applyAlignment="1">
      <alignment vertical="center"/>
    </xf>
    <xf numFmtId="3" fontId="6" fillId="0" borderId="2" xfId="0" applyNumberFormat="1" applyFont="1" applyBorder="1" applyAlignment="1">
      <alignment vertical="center"/>
    </xf>
    <xf numFmtId="0" fontId="6" fillId="2" borderId="4" xfId="0" applyFont="1" applyFill="1" applyBorder="1"/>
    <xf numFmtId="0" fontId="6" fillId="2" borderId="7" xfId="0" applyFont="1" applyFill="1" applyBorder="1"/>
    <xf numFmtId="0" fontId="6" fillId="2" borderId="10" xfId="0" applyFont="1" applyFill="1" applyBorder="1"/>
    <xf numFmtId="3" fontId="6" fillId="0" borderId="12" xfId="0" applyNumberFormat="1" applyFont="1" applyFill="1" applyBorder="1"/>
    <xf numFmtId="3" fontId="6" fillId="3" borderId="5" xfId="0" applyNumberFormat="1" applyFont="1" applyFill="1" applyBorder="1"/>
    <xf numFmtId="3" fontId="6" fillId="3" borderId="6" xfId="0" applyNumberFormat="1" applyFont="1" applyFill="1" applyBorder="1"/>
    <xf numFmtId="3" fontId="6" fillId="0" borderId="6" xfId="0" applyNumberFormat="1" applyFont="1" applyFill="1" applyBorder="1"/>
    <xf numFmtId="3" fontId="6" fillId="3" borderId="8" xfId="0" applyNumberFormat="1" applyFont="1" applyFill="1" applyBorder="1"/>
    <xf numFmtId="3" fontId="6" fillId="3" borderId="9" xfId="0" applyNumberFormat="1" applyFont="1" applyFill="1" applyBorder="1"/>
    <xf numFmtId="3" fontId="6" fillId="0" borderId="9" xfId="0" applyNumberFormat="1" applyFont="1" applyFill="1" applyBorder="1"/>
    <xf numFmtId="3" fontId="6" fillId="3" borderId="11" xfId="0" applyNumberFormat="1" applyFont="1" applyFill="1" applyBorder="1"/>
    <xf numFmtId="3" fontId="6" fillId="3" borderId="12" xfId="0" applyNumberFormat="1" applyFont="1" applyFill="1" applyBorder="1"/>
    <xf numFmtId="0" fontId="3" fillId="2" borderId="3" xfId="0" applyFont="1" applyFill="1" applyBorder="1" applyAlignment="1">
      <alignment horizontal="left"/>
    </xf>
    <xf numFmtId="3" fontId="6" fillId="3" borderId="1" xfId="0" applyNumberFormat="1" applyFont="1" applyFill="1" applyBorder="1"/>
    <xf numFmtId="3" fontId="6" fillId="3" borderId="2" xfId="0" applyNumberFormat="1" applyFont="1" applyFill="1" applyBorder="1"/>
    <xf numFmtId="3" fontId="6" fillId="0" borderId="2" xfId="0" applyNumberFormat="1" applyFont="1" applyFill="1" applyBorder="1"/>
    <xf numFmtId="3" fontId="6" fillId="0" borderId="2" xfId="0" applyNumberFormat="1" applyFont="1" applyBorder="1"/>
    <xf numFmtId="164" fontId="6" fillId="0" borderId="5" xfId="1" applyNumberFormat="1" applyFont="1" applyBorder="1" applyAlignment="1">
      <alignment horizontal="center" vertical="center"/>
    </xf>
    <xf numFmtId="164" fontId="6" fillId="0" borderId="6" xfId="1" applyNumberFormat="1" applyFont="1" applyBorder="1" applyAlignment="1">
      <alignment horizontal="center" vertical="center"/>
    </xf>
    <xf numFmtId="164" fontId="6" fillId="0" borderId="8" xfId="1" applyNumberFormat="1" applyFont="1" applyBorder="1" applyAlignment="1">
      <alignment horizontal="center" vertical="center"/>
    </xf>
    <xf numFmtId="164" fontId="6" fillId="0" borderId="9" xfId="1" applyNumberFormat="1" applyFont="1" applyBorder="1" applyAlignment="1">
      <alignment horizontal="center" vertical="center"/>
    </xf>
    <xf numFmtId="0" fontId="6" fillId="2" borderId="10" xfId="0" applyFont="1" applyFill="1" applyBorder="1" applyAlignment="1">
      <alignment horizontal="left"/>
    </xf>
    <xf numFmtId="164" fontId="6" fillId="0" borderId="11" xfId="1" applyNumberFormat="1" applyFont="1" applyBorder="1" applyAlignment="1">
      <alignment horizontal="center" vertical="center"/>
    </xf>
    <xf numFmtId="164" fontId="6" fillId="0" borderId="12"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0" borderId="5"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164" fontId="6" fillId="0" borderId="11"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3" fontId="6" fillId="0" borderId="13" xfId="0" applyNumberFormat="1" applyFont="1" applyBorder="1" applyAlignment="1"/>
    <xf numFmtId="3" fontId="6" fillId="0" borderId="14" xfId="0" applyNumberFormat="1" applyFont="1" applyBorder="1" applyAlignment="1"/>
    <xf numFmtId="3" fontId="6" fillId="0" borderId="15" xfId="0" applyNumberFormat="1" applyFont="1" applyBorder="1" applyAlignment="1"/>
    <xf numFmtId="3" fontId="6" fillId="0" borderId="16" xfId="0" applyNumberFormat="1" applyFont="1" applyBorder="1" applyAlignment="1"/>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3" fontId="6" fillId="0" borderId="6" xfId="0" applyNumberFormat="1" applyFont="1" applyBorder="1" applyAlignment="1"/>
    <xf numFmtId="3" fontId="6" fillId="0" borderId="9" xfId="0" applyNumberFormat="1" applyFont="1" applyBorder="1" applyAlignment="1"/>
    <xf numFmtId="3" fontId="6" fillId="0" borderId="12" xfId="0" applyNumberFormat="1" applyFont="1" applyBorder="1" applyAlignment="1"/>
    <xf numFmtId="3" fontId="6" fillId="0" borderId="2" xfId="0" applyNumberFormat="1" applyFont="1" applyBorder="1" applyAlignment="1"/>
    <xf numFmtId="0" fontId="6" fillId="0" borderId="0" xfId="0" applyFont="1" applyAlignment="1">
      <alignment wrapText="1"/>
    </xf>
    <xf numFmtId="0" fontId="6" fillId="0" borderId="0" xfId="0" applyFont="1" applyAlignment="1"/>
    <xf numFmtId="3" fontId="2" fillId="0" borderId="0" xfId="0" applyNumberFormat="1" applyFont="1"/>
    <xf numFmtId="0" fontId="6" fillId="0" borderId="0" xfId="0" applyFont="1" applyAlignment="1">
      <alignment horizontal="center" vertical="center"/>
    </xf>
    <xf numFmtId="0" fontId="4" fillId="0" borderId="0" xfId="0" applyFont="1" applyAlignment="1">
      <alignment horizontal="left" vertical="center"/>
    </xf>
    <xf numFmtId="164" fontId="6" fillId="0" borderId="6" xfId="1" applyNumberFormat="1" applyFont="1" applyFill="1" applyBorder="1" applyAlignment="1">
      <alignment horizontal="center"/>
    </xf>
    <xf numFmtId="164" fontId="6" fillId="0" borderId="9"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2" xfId="1" applyNumberFormat="1" applyFont="1" applyFill="1" applyBorder="1" applyAlignment="1">
      <alignment horizontal="center"/>
    </xf>
    <xf numFmtId="49" fontId="3" fillId="2" borderId="17" xfId="0" applyNumberFormat="1" applyFont="1" applyFill="1" applyBorder="1" applyAlignment="1">
      <alignment horizontal="center" vertical="center"/>
    </xf>
    <xf numFmtId="164" fontId="6" fillId="0" borderId="18" xfId="1" applyNumberFormat="1" applyFont="1" applyFill="1" applyBorder="1" applyAlignment="1">
      <alignment horizontal="center"/>
    </xf>
    <xf numFmtId="164" fontId="6" fillId="0" borderId="19" xfId="1" applyNumberFormat="1" applyFont="1" applyFill="1" applyBorder="1" applyAlignment="1">
      <alignment horizontal="center"/>
    </xf>
    <xf numFmtId="164" fontId="6" fillId="0" borderId="20" xfId="1" applyNumberFormat="1" applyFont="1" applyFill="1" applyBorder="1" applyAlignment="1">
      <alignment horizontal="center"/>
    </xf>
    <xf numFmtId="164" fontId="6" fillId="0" borderId="17" xfId="1" applyNumberFormat="1" applyFont="1" applyFill="1" applyBorder="1" applyAlignment="1">
      <alignment horizontal="center"/>
    </xf>
    <xf numFmtId="14" fontId="3" fillId="2" borderId="2" xfId="0" quotePrefix="1" applyNumberFormat="1" applyFont="1" applyFill="1" applyBorder="1" applyAlignment="1">
      <alignment horizontal="center" vertical="center"/>
    </xf>
    <xf numFmtId="49" fontId="3" fillId="2" borderId="2" xfId="0" quotePrefix="1" applyNumberFormat="1" applyFont="1" applyFill="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164" fontId="6" fillId="0" borderId="6" xfId="1" applyNumberFormat="1" applyFont="1" applyBorder="1" applyAlignment="1">
      <alignment horizontal="center"/>
    </xf>
    <xf numFmtId="164" fontId="6" fillId="0" borderId="9" xfId="1" applyNumberFormat="1" applyFont="1" applyBorder="1" applyAlignment="1">
      <alignment horizontal="center"/>
    </xf>
    <xf numFmtId="164" fontId="6" fillId="0" borderId="12" xfId="1" applyNumberFormat="1" applyFont="1" applyBorder="1" applyAlignment="1">
      <alignment horizontal="center"/>
    </xf>
    <xf numFmtId="164" fontId="6" fillId="0" borderId="2" xfId="1" applyNumberFormat="1" applyFont="1" applyBorder="1" applyAlignment="1">
      <alignment horizontal="center"/>
    </xf>
    <xf numFmtId="0" fontId="2" fillId="0" borderId="0" xfId="0" applyFont="1" applyAlignment="1">
      <alignment horizontal="center" vertical="center"/>
    </xf>
    <xf numFmtId="164" fontId="7" fillId="0" borderId="3" xfId="1" applyNumberFormat="1" applyFont="1" applyFill="1" applyBorder="1" applyAlignment="1">
      <alignment horizontal="center" vertical="center" wrapText="1"/>
    </xf>
    <xf numFmtId="164" fontId="6" fillId="0" borderId="6" xfId="1" applyNumberFormat="1" applyFont="1" applyBorder="1"/>
    <xf numFmtId="164" fontId="6" fillId="0" borderId="9" xfId="1" applyNumberFormat="1" applyFont="1" applyBorder="1"/>
    <xf numFmtId="164" fontId="6" fillId="0" borderId="12" xfId="1" applyNumberFormat="1" applyFont="1" applyBorder="1"/>
    <xf numFmtId="164" fontId="6" fillId="0" borderId="2" xfId="1" applyNumberFormat="1" applyFont="1" applyBorder="1"/>
    <xf numFmtId="4" fontId="2" fillId="0" borderId="0" xfId="0" applyNumberFormat="1" applyFont="1"/>
    <xf numFmtId="0" fontId="6" fillId="2" borderId="4" xfId="0" applyFont="1" applyFill="1" applyBorder="1" applyAlignment="1">
      <alignment vertical="top"/>
    </xf>
    <xf numFmtId="0" fontId="6" fillId="2" borderId="7" xfId="0" applyFont="1" applyFill="1" applyBorder="1" applyAlignment="1">
      <alignment vertical="top"/>
    </xf>
    <xf numFmtId="0" fontId="6" fillId="2" borderId="10" xfId="0" applyFont="1" applyFill="1" applyBorder="1" applyAlignment="1">
      <alignment vertical="top"/>
    </xf>
    <xf numFmtId="0" fontId="3" fillId="2" borderId="3" xfId="0" applyFont="1" applyFill="1" applyBorder="1" applyAlignment="1">
      <alignment horizontal="left" vertical="top"/>
    </xf>
    <xf numFmtId="165" fontId="2" fillId="0" borderId="0" xfId="1" applyNumberFormat="1" applyFont="1"/>
    <xf numFmtId="0" fontId="6" fillId="0" borderId="0" xfId="0" applyFont="1" applyAlignment="1">
      <alignment horizontal="left" vertical="center" wrapText="1"/>
    </xf>
    <xf numFmtId="0" fontId="6" fillId="0" borderId="0" xfId="0" applyFont="1" applyAlignment="1">
      <alignment horizontal="left" wrapText="1"/>
    </xf>
    <xf numFmtId="0" fontId="6" fillId="0" borderId="21" xfId="0" applyFont="1" applyBorder="1" applyAlignment="1">
      <alignment horizontal="left" vertical="center" wrapText="1"/>
    </xf>
  </cellXfs>
  <cellStyles count="3">
    <cellStyle name="Normal" xfId="0" builtinId="0"/>
    <cellStyle name="Percent" xfId="1" builtinId="5"/>
    <cellStyle name="Percent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nbm\BackUp\BankarskaRegulativa\TatjanaSo\Pokazateli%20za%20Bankarskiot%20sistem%20za%20internet\MAK\Smmary%20report%20-%20rabotna%20verzija_%2030.06.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Copy%20of%20Summary%20report%2031.12.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Documents%20and%20Settings\emilijad\Desktop\Summary%20report%20_%20by%20groups%20of%20banks_30.09.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31.12.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_30.09.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refreshError="1">
        <row r="8">
          <cell r="C8">
            <v>39891913.449999996</v>
          </cell>
          <cell r="W8">
            <v>26703723</v>
          </cell>
          <cell r="X8">
            <v>9602105.0800000001</v>
          </cell>
          <cell r="Y8">
            <v>3586085.37</v>
          </cell>
        </row>
        <row r="9">
          <cell r="C9">
            <v>0.16538635545494934</v>
          </cell>
          <cell r="W9">
            <v>0.15250717256692392</v>
          </cell>
          <cell r="X9">
            <v>0.16293100537671973</v>
          </cell>
          <cell r="Y9">
            <v>0.49996517445661948</v>
          </cell>
        </row>
        <row r="14">
          <cell r="C14">
            <v>241204380.73784393</v>
          </cell>
          <cell r="W14">
            <v>175098144.89729488</v>
          </cell>
          <cell r="X14">
            <v>58933565.516265996</v>
          </cell>
          <cell r="Y14">
            <v>7172670.3242830001</v>
          </cell>
        </row>
        <row r="15">
          <cell r="C15">
            <v>228715325.37910002</v>
          </cell>
          <cell r="W15">
            <v>166677018.352</v>
          </cell>
          <cell r="X15">
            <v>55554455.939599991</v>
          </cell>
          <cell r="Y15">
            <v>6483851.0875000004</v>
          </cell>
        </row>
        <row r="21">
          <cell r="C21">
            <v>12489055.358743902</v>
          </cell>
          <cell r="W21">
            <v>8421126.5452949014</v>
          </cell>
          <cell r="X21">
            <v>3379109.5766660012</v>
          </cell>
          <cell r="Y21">
            <v>688819.23678300017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2">
          <cell r="AA52">
            <v>22021.816999999999</v>
          </cell>
          <cell r="AB52">
            <v>8079.8385799999996</v>
          </cell>
          <cell r="AC52">
            <v>3548.3303700000029</v>
          </cell>
          <cell r="AD52">
            <v>33649.985950000002</v>
          </cell>
        </row>
      </sheetData>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0.14125394861904153</v>
          </cell>
          <cell r="Y10">
            <v>0.295625694232174</v>
          </cell>
          <cell r="Z10">
            <v>0.40368305404531823</v>
          </cell>
          <cell r="AA10">
            <v>0.21338405201324556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0.11857757797125212</v>
          </cell>
          <cell r="Y10">
            <v>0.2523579702300317</v>
          </cell>
          <cell r="Z10">
            <v>0.56098319748079406</v>
          </cell>
          <cell r="AA10">
            <v>0.18890528095755732</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0.11621337070113771</v>
          </cell>
          <cell r="Y10">
            <v>0.23910775333488429</v>
          </cell>
          <cell r="Z10">
            <v>0.54732456429588305</v>
          </cell>
          <cell r="AA10">
            <v>0.18256095483164791</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0.11768261866023189</v>
          </cell>
          <cell r="Y10">
            <v>0.24273035854552993</v>
          </cell>
          <cell r="Z10">
            <v>0.67938509290792382</v>
          </cell>
          <cell r="AA10">
            <v>0.18086610299389799</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7">
          <cell r="AB7">
            <v>0.1152909205391817</v>
          </cell>
          <cell r="AC7">
            <v>0.22486150065556465</v>
          </cell>
          <cell r="AD7">
            <v>0.67662119743400806</v>
          </cell>
          <cell r="AE7">
            <v>0.17264339213009341</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6">
          <cell r="W16">
            <v>0.10925953425801975</v>
          </cell>
          <cell r="X16">
            <v>0.20039932603439717</v>
          </cell>
          <cell r="Y16">
            <v>0.69364641260403659</v>
          </cell>
          <cell r="Z16">
            <v>0.15658430558741446</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0.10534794740375981</v>
          </cell>
          <cell r="X13">
            <v>0.1797535170334276</v>
          </cell>
          <cell r="Y13">
            <v>0.7030103266872153</v>
          </cell>
          <cell r="Z13">
            <v>0.14660209997518098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9.8888068104002858E-2</v>
          </cell>
          <cell r="X13">
            <v>0.1705627528819593</v>
          </cell>
          <cell r="Y13">
            <v>0.69823353938147115</v>
          </cell>
          <cell r="Z13">
            <v>0.1403636206041261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
      <sheetName val="SS"/>
      <sheetName val="AK"/>
    </sheetNames>
    <sheetDataSet>
      <sheetData sheetId="0">
        <row r="13">
          <cell r="AB13">
            <v>9.8016860978731898E-2</v>
          </cell>
          <cell r="AC13">
            <v>0.15711810812768634</v>
          </cell>
          <cell r="AD13">
            <v>0.67595469734181957</v>
          </cell>
          <cell r="AE13">
            <v>0.13559583878859743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KRV 2-1"/>
      <sheetName val="APVR "/>
      <sheetName val="SS"/>
      <sheetName val="AK"/>
    </sheetNames>
    <sheetDataSet>
      <sheetData sheetId="0">
        <row r="12">
          <cell r="W12">
            <v>0.10500939826276719</v>
          </cell>
          <cell r="X12">
            <v>0.15729083272846933</v>
          </cell>
          <cell r="Y12">
            <v>0.65118387292235136</v>
          </cell>
          <cell r="Z12">
            <v>0.13972579609585656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s>
    <sheetDataSet>
      <sheetData sheetId="0" refreshError="1">
        <row r="9">
          <cell r="C9">
            <v>0.17297355008862303</v>
          </cell>
          <cell r="D9">
            <v>0.15930519469818827</v>
          </cell>
          <cell r="E9">
            <v>0.20913099342601604</v>
          </cell>
          <cell r="F9">
            <v>0.17250029144103904</v>
          </cell>
        </row>
        <row r="10">
          <cell r="C10">
            <v>0.14583451755208141</v>
          </cell>
          <cell r="D10">
            <v>0.13178986071383486</v>
          </cell>
          <cell r="E10">
            <v>0.18463017263567982</v>
          </cell>
          <cell r="F10">
            <v>0.13454199809886797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0.18583149477535421</v>
          </cell>
          <cell r="AA11">
            <v>0.39600174850998909</v>
          </cell>
          <cell r="AB11">
            <v>0.5051642566333765</v>
          </cell>
          <cell r="AC11">
            <v>0.27378338994919094</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0.18546605307848993</v>
          </cell>
          <cell r="AA11">
            <v>0.40699768405199976</v>
          </cell>
          <cell r="AB11">
            <v>0.54284433887475503</v>
          </cell>
          <cell r="AC11">
            <v>0.27357187441179837</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0.17659024862192607</v>
          </cell>
          <cell r="Z10">
            <v>0.45133684698531684</v>
          </cell>
          <cell r="AA10">
            <v>0.59614963091567719</v>
          </cell>
          <cell r="AB10">
            <v>0.27483241446499196</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0.17153009212053716</v>
          </cell>
          <cell r="Z10">
            <v>0.42704741712919836</v>
          </cell>
          <cell r="AA10">
            <v>0.50449655381547454</v>
          </cell>
          <cell r="AB10">
            <v>0.26236045939770158</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0.15480757341318577</v>
          </cell>
          <cell r="Z10">
            <v>0.2878118335316599</v>
          </cell>
          <cell r="AA10">
            <v>0.49779618125977471</v>
          </cell>
          <cell r="AB10">
            <v>0.24253542301404055</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9">
          <cell r="Y9">
            <v>0.15102062479702272</v>
          </cell>
          <cell r="Z9">
            <v>0.27242168792581234</v>
          </cell>
          <cell r="AA9">
            <v>0.44881765812165453</v>
          </cell>
          <cell r="AB9">
            <v>0.2316919811376156</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0.1480828944200778</v>
          </cell>
          <cell r="Z10">
            <v>0.26946885090478723</v>
          </cell>
          <cell r="AA10">
            <v>0.41636438197850012</v>
          </cell>
          <cell r="AB10">
            <v>0.22213621741533576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1"/>
  <sheetViews>
    <sheetView tabSelected="1" workbookViewId="0">
      <pane xSplit="1" ySplit="4" topLeftCell="BP5" activePane="bottomRight" state="frozen"/>
      <selection pane="topRight" activeCell="B1" sqref="B1"/>
      <selection pane="bottomLeft" activeCell="A5" sqref="A5"/>
      <selection pane="bottomRight" activeCell="CD3" sqref="CD3"/>
    </sheetView>
  </sheetViews>
  <sheetFormatPr defaultRowHeight="14.25" x14ac:dyDescent="0.2"/>
  <cols>
    <col min="1" max="1" width="27.140625" style="1" customWidth="1"/>
    <col min="2" max="48" width="12.7109375" style="1" customWidth="1"/>
    <col min="49" max="52" width="11.7109375" style="1" customWidth="1"/>
    <col min="53" max="61" width="12" style="1" customWidth="1"/>
    <col min="62" max="62" width="12.7109375" style="1" customWidth="1"/>
    <col min="63" max="63" width="11.28515625" style="1" bestFit="1" customWidth="1"/>
    <col min="64" max="64" width="12" style="1" customWidth="1"/>
    <col min="65" max="65" width="10.140625" style="1" bestFit="1" customWidth="1"/>
    <col min="66" max="67" width="11.28515625" style="1" bestFit="1" customWidth="1"/>
    <col min="68" max="68" width="13.42578125" style="1" customWidth="1"/>
    <col min="69" max="82" width="11.28515625" style="1" bestFit="1" customWidth="1"/>
    <col min="83" max="16384" width="9.140625" style="1"/>
  </cols>
  <sheetData>
    <row r="1" spans="1:82" ht="21" customHeight="1" x14ac:dyDescent="0.2">
      <c r="A1" s="5" t="s">
        <v>7</v>
      </c>
    </row>
    <row r="2" spans="1:82" ht="15" customHeight="1" x14ac:dyDescent="0.2"/>
    <row r="3" spans="1:82" ht="15" customHeight="1" thickBot="1" x14ac:dyDescent="0.25">
      <c r="A3" s="2" t="s">
        <v>5</v>
      </c>
      <c r="BA3" s="8"/>
      <c r="BB3" s="8"/>
      <c r="BC3" s="8"/>
      <c r="BD3" s="8"/>
      <c r="BE3" s="8"/>
      <c r="BF3" s="8"/>
      <c r="BG3" s="8"/>
      <c r="BH3" s="8"/>
      <c r="BI3" s="8"/>
    </row>
    <row r="4" spans="1:82" s="8" customFormat="1" ht="20.25" customHeight="1" thickBot="1" x14ac:dyDescent="0.25">
      <c r="A4" s="7" t="s">
        <v>0</v>
      </c>
      <c r="B4" s="3">
        <v>38352</v>
      </c>
      <c r="C4" s="59" t="s">
        <v>18</v>
      </c>
      <c r="D4" s="59" t="s">
        <v>19</v>
      </c>
      <c r="E4" s="59" t="s">
        <v>20</v>
      </c>
      <c r="F4" s="59" t="s">
        <v>21</v>
      </c>
      <c r="G4" s="59" t="s">
        <v>22</v>
      </c>
      <c r="H4" s="59" t="s">
        <v>23</v>
      </c>
      <c r="I4" s="59" t="s">
        <v>24</v>
      </c>
      <c r="J4" s="59" t="s">
        <v>25</v>
      </c>
      <c r="K4" s="59" t="s">
        <v>26</v>
      </c>
      <c r="L4" s="59" t="s">
        <v>27</v>
      </c>
      <c r="M4" s="59" t="s">
        <v>28</v>
      </c>
      <c r="N4" s="59" t="s">
        <v>29</v>
      </c>
      <c r="O4" s="59" t="s">
        <v>30</v>
      </c>
      <c r="P4" s="59" t="s">
        <v>31</v>
      </c>
      <c r="Q4" s="59" t="s">
        <v>32</v>
      </c>
      <c r="R4" s="59" t="s">
        <v>33</v>
      </c>
      <c r="S4" s="59" t="s">
        <v>34</v>
      </c>
      <c r="T4" s="59" t="s">
        <v>35</v>
      </c>
      <c r="U4" s="59" t="s">
        <v>36</v>
      </c>
      <c r="V4" s="59" t="s">
        <v>37</v>
      </c>
      <c r="W4" s="59" t="s">
        <v>38</v>
      </c>
      <c r="X4" s="59" t="s">
        <v>39</v>
      </c>
      <c r="Y4" s="59" t="s">
        <v>40</v>
      </c>
      <c r="Z4" s="59" t="s">
        <v>41</v>
      </c>
      <c r="AA4" s="59" t="s">
        <v>42</v>
      </c>
      <c r="AB4" s="59" t="s">
        <v>43</v>
      </c>
      <c r="AC4" s="59" t="s">
        <v>44</v>
      </c>
      <c r="AD4" s="59" t="s">
        <v>45</v>
      </c>
      <c r="AE4" s="59" t="s">
        <v>46</v>
      </c>
      <c r="AF4" s="59" t="s">
        <v>47</v>
      </c>
      <c r="AG4" s="59" t="s">
        <v>48</v>
      </c>
      <c r="AH4" s="59" t="s">
        <v>49</v>
      </c>
      <c r="AI4" s="59" t="s">
        <v>50</v>
      </c>
      <c r="AJ4" s="59" t="s">
        <v>51</v>
      </c>
      <c r="AK4" s="59" t="s">
        <v>52</v>
      </c>
      <c r="AL4" s="59"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9" t="s">
        <v>1</v>
      </c>
      <c r="B5" s="10">
        <v>8305</v>
      </c>
      <c r="C5" s="11">
        <v>8932</v>
      </c>
      <c r="D5" s="11">
        <v>9393</v>
      </c>
      <c r="E5" s="11">
        <v>9455</v>
      </c>
      <c r="F5" s="11">
        <v>9359</v>
      </c>
      <c r="G5" s="11">
        <v>9503</v>
      </c>
      <c r="H5" s="11">
        <v>9920</v>
      </c>
      <c r="I5" s="11">
        <v>10253</v>
      </c>
      <c r="J5" s="11">
        <v>11094</v>
      </c>
      <c r="K5" s="11">
        <v>12229</v>
      </c>
      <c r="L5" s="11">
        <v>13487</v>
      </c>
      <c r="M5" s="11">
        <v>14220</v>
      </c>
      <c r="N5" s="11">
        <v>14656</v>
      </c>
      <c r="O5" s="11">
        <v>15461</v>
      </c>
      <c r="P5" s="11">
        <v>16196</v>
      </c>
      <c r="Q5" s="11">
        <v>16786</v>
      </c>
      <c r="R5" s="11">
        <v>19709</v>
      </c>
      <c r="S5" s="11">
        <v>20586</v>
      </c>
      <c r="T5" s="11">
        <v>20603</v>
      </c>
      <c r="U5" s="11">
        <v>20527</v>
      </c>
      <c r="V5" s="11">
        <v>20511</v>
      </c>
      <c r="W5" s="11">
        <v>21816</v>
      </c>
      <c r="X5" s="11">
        <v>21893</v>
      </c>
      <c r="Y5" s="11">
        <v>22302</v>
      </c>
      <c r="Z5" s="11">
        <v>22327</v>
      </c>
      <c r="AA5" s="11">
        <v>24574.844399999998</v>
      </c>
      <c r="AB5" s="11">
        <f>[1]ENGVERS!$W$8/1000</f>
        <v>26703.723000000002</v>
      </c>
      <c r="AC5" s="11">
        <v>27152.9918</v>
      </c>
      <c r="AD5" s="11">
        <v>24797.4948</v>
      </c>
      <c r="AE5" s="11">
        <v>25769.39503</v>
      </c>
      <c r="AF5" s="11">
        <v>26336.557199999999</v>
      </c>
      <c r="AG5" s="11">
        <v>26320.736455999999</v>
      </c>
      <c r="AH5" s="11">
        <v>28252.576399999998</v>
      </c>
      <c r="AI5" s="11">
        <v>28177.018100000001</v>
      </c>
      <c r="AJ5" s="11">
        <v>29039.2212</v>
      </c>
      <c r="AK5" s="11">
        <v>29328.345799999999</v>
      </c>
      <c r="AL5" s="11">
        <v>26324.429899999999</v>
      </c>
      <c r="AM5" s="11">
        <v>26297.062999999998</v>
      </c>
      <c r="AN5" s="11">
        <v>26563.857</v>
      </c>
      <c r="AO5" s="11">
        <v>26566.8452</v>
      </c>
      <c r="AP5" s="11">
        <v>28884.260600000001</v>
      </c>
      <c r="AQ5" s="11">
        <v>28862.080000000002</v>
      </c>
      <c r="AR5" s="11">
        <v>30295.26</v>
      </c>
      <c r="AS5" s="11">
        <v>30536.582999999999</v>
      </c>
      <c r="AT5" s="11">
        <v>30806.617999999999</v>
      </c>
      <c r="AU5" s="11">
        <v>31044.634999999998</v>
      </c>
      <c r="AV5" s="11">
        <v>31225.230689999997</v>
      </c>
      <c r="AW5" s="11">
        <v>31287.822110000001</v>
      </c>
      <c r="AX5" s="11">
        <v>35789.217850000001</v>
      </c>
      <c r="AY5" s="11">
        <v>36075.91906</v>
      </c>
      <c r="AZ5" s="11">
        <v>37688.930010000004</v>
      </c>
      <c r="BA5" s="11">
        <v>38894.821220000005</v>
      </c>
      <c r="BB5" s="11">
        <v>39215.676230000005</v>
      </c>
      <c r="BC5" s="11">
        <v>41627.307310000004</v>
      </c>
      <c r="BD5" s="11">
        <v>42612.434970000002</v>
      </c>
      <c r="BE5" s="11">
        <v>43189.514619999994</v>
      </c>
      <c r="BF5" s="11">
        <v>45211.414219999999</v>
      </c>
      <c r="BG5" s="11">
        <v>46934.129409999994</v>
      </c>
      <c r="BH5" s="11">
        <v>49115.844550000002</v>
      </c>
      <c r="BI5" s="11">
        <v>48844.531310000006</v>
      </c>
      <c r="BJ5" s="11">
        <v>49216.67628</v>
      </c>
      <c r="BK5" s="11">
        <v>49672.2546</v>
      </c>
      <c r="BL5" s="11">
        <v>52192.734280000004</v>
      </c>
      <c r="BM5" s="11">
        <v>52912.003360000002</v>
      </c>
      <c r="BN5" s="11">
        <v>53046.975730000006</v>
      </c>
      <c r="BO5" s="11">
        <v>53489.356439999996</v>
      </c>
      <c r="BP5" s="14">
        <v>57015.955310000005</v>
      </c>
      <c r="BQ5" s="14">
        <v>60608.039019999997</v>
      </c>
      <c r="BR5" s="14">
        <v>63089.992269999995</v>
      </c>
      <c r="BS5" s="14">
        <v>63608.316619999998</v>
      </c>
      <c r="BT5" s="14">
        <v>66093.463929999998</v>
      </c>
      <c r="BU5" s="14">
        <v>68934.03704000001</v>
      </c>
      <c r="BV5" s="14">
        <v>70675.470620000007</v>
      </c>
      <c r="BW5" s="14">
        <v>71342.199009999997</v>
      </c>
      <c r="BX5" s="14">
        <v>74295.207299999995</v>
      </c>
      <c r="BY5" s="14">
        <v>75977.045339999997</v>
      </c>
      <c r="BZ5" s="14">
        <v>78322.760269999999</v>
      </c>
      <c r="CA5" s="14">
        <v>82393.534140000003</v>
      </c>
      <c r="CB5" s="14">
        <v>83606.418070000014</v>
      </c>
      <c r="CC5" s="14">
        <v>84264.644130000001</v>
      </c>
      <c r="CD5" s="14">
        <v>89346.791270000016</v>
      </c>
    </row>
    <row r="6" spans="1:82" s="8" customFormat="1" ht="18" customHeight="1" x14ac:dyDescent="0.2">
      <c r="A6" s="12" t="s">
        <v>2</v>
      </c>
      <c r="B6" s="13">
        <v>6331</v>
      </c>
      <c r="C6" s="14">
        <v>7431</v>
      </c>
      <c r="D6" s="14">
        <v>8183</v>
      </c>
      <c r="E6" s="14">
        <v>7961</v>
      </c>
      <c r="F6" s="14">
        <v>2657</v>
      </c>
      <c r="G6" s="14">
        <v>2776</v>
      </c>
      <c r="H6" s="14">
        <v>2908</v>
      </c>
      <c r="I6" s="14">
        <v>4354</v>
      </c>
      <c r="J6" s="14">
        <v>6696</v>
      </c>
      <c r="K6" s="14">
        <v>6854</v>
      </c>
      <c r="L6" s="14">
        <v>8682</v>
      </c>
      <c r="M6" s="14">
        <v>8767</v>
      </c>
      <c r="N6" s="14">
        <v>8480</v>
      </c>
      <c r="O6" s="14">
        <v>8675</v>
      </c>
      <c r="P6" s="14">
        <v>9179</v>
      </c>
      <c r="Q6" s="14">
        <v>9058</v>
      </c>
      <c r="R6" s="14">
        <v>9204</v>
      </c>
      <c r="S6" s="14">
        <v>9106</v>
      </c>
      <c r="T6" s="14">
        <v>9001</v>
      </c>
      <c r="U6" s="14">
        <v>9417</v>
      </c>
      <c r="V6" s="14">
        <v>9523</v>
      </c>
      <c r="W6" s="14">
        <v>9310</v>
      </c>
      <c r="X6" s="14">
        <v>9794</v>
      </c>
      <c r="Y6" s="14">
        <v>11453</v>
      </c>
      <c r="Z6" s="14">
        <v>11732</v>
      </c>
      <c r="AA6" s="14">
        <v>11247.71175</v>
      </c>
      <c r="AB6" s="14">
        <f>[1]ENGVERS!$X$8/1000</f>
        <v>9602.1050799999994</v>
      </c>
      <c r="AC6" s="14">
        <v>10447.051670000001</v>
      </c>
      <c r="AD6" s="14">
        <v>12595.96794</v>
      </c>
      <c r="AE6" s="14">
        <v>13903.612050000002</v>
      </c>
      <c r="AF6" s="14">
        <v>14186.37019</v>
      </c>
      <c r="AG6" s="14">
        <v>14061.17438240511</v>
      </c>
      <c r="AH6" s="14">
        <v>14361.285739999999</v>
      </c>
      <c r="AI6" s="14">
        <v>14447.87737</v>
      </c>
      <c r="AJ6" s="14">
        <v>14581.928910000001</v>
      </c>
      <c r="AK6" s="14">
        <v>14583.42677</v>
      </c>
      <c r="AL6" s="14">
        <v>16371.15323</v>
      </c>
      <c r="AM6" s="14">
        <v>16241.644219999998</v>
      </c>
      <c r="AN6" s="14">
        <v>16861.893359999998</v>
      </c>
      <c r="AO6" s="14">
        <v>16755.336350000001</v>
      </c>
      <c r="AP6" s="14">
        <v>14452.324745000002</v>
      </c>
      <c r="AQ6" s="14">
        <v>14825.814490000001</v>
      </c>
      <c r="AR6" s="14">
        <v>14980.147499999999</v>
      </c>
      <c r="AS6" s="14">
        <v>14958.733839999999</v>
      </c>
      <c r="AT6" s="14">
        <v>15078.85708</v>
      </c>
      <c r="AU6" s="14">
        <v>14928.932520000002</v>
      </c>
      <c r="AV6" s="14">
        <v>15322.122650000001</v>
      </c>
      <c r="AW6" s="14">
        <v>15928.7094</v>
      </c>
      <c r="AX6" s="14">
        <v>11808.689050000001</v>
      </c>
      <c r="AY6" s="14">
        <v>11970.065239999998</v>
      </c>
      <c r="AZ6" s="14">
        <v>12873.83568</v>
      </c>
      <c r="BA6" s="14">
        <v>12892.0504</v>
      </c>
      <c r="BB6" s="14">
        <v>13088.509229999998</v>
      </c>
      <c r="BC6" s="14">
        <v>12963.091640000001</v>
      </c>
      <c r="BD6" s="14">
        <v>13617.51943</v>
      </c>
      <c r="BE6" s="14">
        <v>13385.01916</v>
      </c>
      <c r="BF6" s="14">
        <v>13390.141350000002</v>
      </c>
      <c r="BG6" s="14">
        <v>14032.79335</v>
      </c>
      <c r="BH6" s="14">
        <v>14257.360339999999</v>
      </c>
      <c r="BI6" s="14">
        <v>14229.641559999998</v>
      </c>
      <c r="BJ6" s="14">
        <v>14339.758300000001</v>
      </c>
      <c r="BK6" s="14">
        <v>14298.372289999999</v>
      </c>
      <c r="BL6" s="14">
        <v>14903.595230000001</v>
      </c>
      <c r="BM6" s="14">
        <v>14814.16172</v>
      </c>
      <c r="BN6" s="14">
        <v>15140.10169</v>
      </c>
      <c r="BO6" s="14">
        <v>15254.784599999999</v>
      </c>
      <c r="BP6" s="14">
        <v>16282.052369999999</v>
      </c>
      <c r="BQ6" s="14">
        <v>12559.31401</v>
      </c>
      <c r="BR6" s="14">
        <v>12737.071890000001</v>
      </c>
      <c r="BS6" s="14">
        <v>12677.64142</v>
      </c>
      <c r="BT6" s="14">
        <v>13213.34598</v>
      </c>
      <c r="BU6" s="14">
        <v>13321.122720000001</v>
      </c>
      <c r="BV6" s="14">
        <v>10230.866029999999</v>
      </c>
      <c r="BW6" s="14">
        <v>10836.732739999999</v>
      </c>
      <c r="BX6" s="14">
        <v>11265.154120000001</v>
      </c>
      <c r="BY6" s="14">
        <v>11282.83617</v>
      </c>
      <c r="BZ6" s="14">
        <v>11341.040489999999</v>
      </c>
      <c r="CA6" s="14">
        <v>11703.270469999999</v>
      </c>
      <c r="CB6" s="14">
        <v>12417.13176</v>
      </c>
      <c r="CC6" s="14">
        <v>12867.16138</v>
      </c>
      <c r="CD6" s="14">
        <v>12830.27094</v>
      </c>
    </row>
    <row r="7" spans="1:82" s="8" customFormat="1" ht="18" customHeight="1" thickBot="1" x14ac:dyDescent="0.25">
      <c r="A7" s="15" t="s">
        <v>3</v>
      </c>
      <c r="B7" s="16">
        <v>4761</v>
      </c>
      <c r="C7" s="17">
        <v>3706</v>
      </c>
      <c r="D7" s="17">
        <v>3530</v>
      </c>
      <c r="E7" s="17">
        <v>3755</v>
      </c>
      <c r="F7" s="17">
        <v>9276</v>
      </c>
      <c r="G7" s="17">
        <v>9352</v>
      </c>
      <c r="H7" s="17">
        <v>9257</v>
      </c>
      <c r="I7" s="17">
        <v>7720</v>
      </c>
      <c r="J7" s="17">
        <v>5814</v>
      </c>
      <c r="K7" s="17">
        <v>6040</v>
      </c>
      <c r="L7" s="17">
        <v>5433</v>
      </c>
      <c r="M7" s="17">
        <v>5385</v>
      </c>
      <c r="N7" s="17">
        <v>4586</v>
      </c>
      <c r="O7" s="17">
        <v>4512</v>
      </c>
      <c r="P7" s="17">
        <v>4833</v>
      </c>
      <c r="Q7" s="17">
        <v>5027</v>
      </c>
      <c r="R7" s="17">
        <v>4999</v>
      </c>
      <c r="S7" s="17">
        <v>4881</v>
      </c>
      <c r="T7" s="17">
        <v>4960</v>
      </c>
      <c r="U7" s="17">
        <v>4883</v>
      </c>
      <c r="V7" s="17">
        <v>5081</v>
      </c>
      <c r="W7" s="17">
        <v>4983</v>
      </c>
      <c r="X7" s="17">
        <v>5053</v>
      </c>
      <c r="Y7" s="17">
        <v>3548</v>
      </c>
      <c r="Z7" s="17">
        <v>3725</v>
      </c>
      <c r="AA7" s="17">
        <v>3629.13868</v>
      </c>
      <c r="AB7" s="17">
        <f>[1]ENGVERS!$Y$8/1000</f>
        <v>3586.0853700000002</v>
      </c>
      <c r="AC7" s="17">
        <v>3516.94713</v>
      </c>
      <c r="AD7" s="17">
        <v>4672.9275099999995</v>
      </c>
      <c r="AE7" s="17">
        <v>4478.1699000000008</v>
      </c>
      <c r="AF7" s="17">
        <v>4167.1858099999999</v>
      </c>
      <c r="AG7" s="17">
        <v>3929.1595631799996</v>
      </c>
      <c r="AH7" s="17">
        <v>1888.6409200000001</v>
      </c>
      <c r="AI7" s="17">
        <v>1771.6604700000003</v>
      </c>
      <c r="AJ7" s="17">
        <v>1656.2549600000002</v>
      </c>
      <c r="AK7" s="17">
        <v>1828.65849</v>
      </c>
      <c r="AL7" s="17">
        <v>2844.5774900000001</v>
      </c>
      <c r="AM7" s="17">
        <v>2405.6297400000003</v>
      </c>
      <c r="AN7" s="17">
        <v>2431.253140000008</v>
      </c>
      <c r="AO7" s="17">
        <v>2412.6860700000002</v>
      </c>
      <c r="AP7" s="17">
        <v>1970.1284800000001</v>
      </c>
      <c r="AQ7" s="17">
        <v>1919.7383600000012</v>
      </c>
      <c r="AR7" s="17">
        <v>1931.2299099999998</v>
      </c>
      <c r="AS7" s="17">
        <v>1934.5836100000031</v>
      </c>
      <c r="AT7" s="17">
        <v>2053.6123299999999</v>
      </c>
      <c r="AU7" s="17">
        <v>1964.6346599999997</v>
      </c>
      <c r="AV7" s="17">
        <v>2017.4688300000039</v>
      </c>
      <c r="AW7" s="17">
        <v>2041.2734499999999</v>
      </c>
      <c r="AX7" s="17">
        <v>2134.7838999999994</v>
      </c>
      <c r="AY7" s="17">
        <v>2119.1665499999999</v>
      </c>
      <c r="AZ7" s="17">
        <v>2063.6170299999999</v>
      </c>
      <c r="BA7" s="17">
        <v>2030.5326699999998</v>
      </c>
      <c r="BB7" s="17">
        <v>1983.95252</v>
      </c>
      <c r="BC7" s="17">
        <v>1977.56152</v>
      </c>
      <c r="BD7" s="17">
        <v>2079.2460699999997</v>
      </c>
      <c r="BE7" s="17">
        <v>2096.8417599999998</v>
      </c>
      <c r="BF7" s="17">
        <v>2132.9936600000001</v>
      </c>
      <c r="BG7" s="17">
        <v>2197.3488500000003</v>
      </c>
      <c r="BH7" s="17">
        <v>2214.9805999999999</v>
      </c>
      <c r="BI7" s="17">
        <v>2201.5112000000004</v>
      </c>
      <c r="BJ7" s="17">
        <v>2311.7067800000004</v>
      </c>
      <c r="BK7" s="17">
        <v>2439.3369600000001</v>
      </c>
      <c r="BL7" s="17">
        <v>2451.4634799999999</v>
      </c>
      <c r="BM7" s="17">
        <v>2430.55105</v>
      </c>
      <c r="BN7" s="17">
        <v>2413.6413499999999</v>
      </c>
      <c r="BO7" s="17">
        <v>2458.3163599999998</v>
      </c>
      <c r="BP7" s="14">
        <v>2465.0493600000004</v>
      </c>
      <c r="BQ7" s="14">
        <v>2515.3313599999997</v>
      </c>
      <c r="BR7" s="14">
        <v>2488.6602199999998</v>
      </c>
      <c r="BS7" s="14">
        <v>2662.03015</v>
      </c>
      <c r="BT7" s="14">
        <v>2645.3392999999996</v>
      </c>
      <c r="BU7" s="14">
        <v>2613.0182999999997</v>
      </c>
      <c r="BV7" s="14">
        <v>6075.4507100000001</v>
      </c>
      <c r="BW7" s="14">
        <v>5999.0613400000002</v>
      </c>
      <c r="BX7" s="14">
        <v>6086.36481</v>
      </c>
      <c r="BY7" s="14">
        <v>6006.0794299999998</v>
      </c>
      <c r="BZ7" s="14">
        <v>5992.3652099999999</v>
      </c>
      <c r="CA7" s="14">
        <v>5955.0237699999998</v>
      </c>
      <c r="CB7" s="14">
        <v>6117.201</v>
      </c>
      <c r="CC7" s="14">
        <v>6089.2449999999999</v>
      </c>
      <c r="CD7" s="14">
        <v>6179.777</v>
      </c>
    </row>
    <row r="8" spans="1:82" s="8" customFormat="1" ht="20.25" customHeight="1" thickBot="1" x14ac:dyDescent="0.25">
      <c r="A8" s="18" t="s">
        <v>4</v>
      </c>
      <c r="B8" s="19">
        <f>SUM(B5:B7)</f>
        <v>19397</v>
      </c>
      <c r="C8" s="20">
        <f t="shared" ref="C8:Z8" si="0">SUM(C5:C7)</f>
        <v>20069</v>
      </c>
      <c r="D8" s="20">
        <f t="shared" si="0"/>
        <v>21106</v>
      </c>
      <c r="E8" s="20">
        <f t="shared" si="0"/>
        <v>21171</v>
      </c>
      <c r="F8" s="20">
        <f t="shared" si="0"/>
        <v>21292</v>
      </c>
      <c r="G8" s="20">
        <f t="shared" si="0"/>
        <v>21631</v>
      </c>
      <c r="H8" s="20">
        <f t="shared" si="0"/>
        <v>22085</v>
      </c>
      <c r="I8" s="20">
        <f t="shared" si="0"/>
        <v>22327</v>
      </c>
      <c r="J8" s="20">
        <f t="shared" si="0"/>
        <v>23604</v>
      </c>
      <c r="K8" s="20">
        <f t="shared" si="0"/>
        <v>25123</v>
      </c>
      <c r="L8" s="20">
        <f t="shared" si="0"/>
        <v>27602</v>
      </c>
      <c r="M8" s="20">
        <f t="shared" si="0"/>
        <v>28372</v>
      </c>
      <c r="N8" s="20">
        <f t="shared" si="0"/>
        <v>27722</v>
      </c>
      <c r="O8" s="20">
        <f t="shared" si="0"/>
        <v>28648</v>
      </c>
      <c r="P8" s="20">
        <f t="shared" si="0"/>
        <v>30208</v>
      </c>
      <c r="Q8" s="20">
        <f t="shared" si="0"/>
        <v>30871</v>
      </c>
      <c r="R8" s="20">
        <f t="shared" si="0"/>
        <v>33912</v>
      </c>
      <c r="S8" s="20">
        <f t="shared" si="0"/>
        <v>34573</v>
      </c>
      <c r="T8" s="20">
        <f t="shared" si="0"/>
        <v>34564</v>
      </c>
      <c r="U8" s="20">
        <f t="shared" si="0"/>
        <v>34827</v>
      </c>
      <c r="V8" s="20">
        <f t="shared" si="0"/>
        <v>35115</v>
      </c>
      <c r="W8" s="20">
        <f t="shared" si="0"/>
        <v>36109</v>
      </c>
      <c r="X8" s="20">
        <f t="shared" si="0"/>
        <v>36740</v>
      </c>
      <c r="Y8" s="20">
        <f t="shared" si="0"/>
        <v>37303</v>
      </c>
      <c r="Z8" s="20">
        <f t="shared" si="0"/>
        <v>37784</v>
      </c>
      <c r="AA8" s="20">
        <v>39451.69483</v>
      </c>
      <c r="AB8" s="20">
        <f>[1]ENGVERS!$C$8/1000</f>
        <v>39891.913449999993</v>
      </c>
      <c r="AC8" s="20">
        <f>AC5+AC6+AC7</f>
        <v>41116.990600000005</v>
      </c>
      <c r="AD8" s="20">
        <f>AD5+AD6+AD7</f>
        <v>42066.390250000004</v>
      </c>
      <c r="AE8" s="20">
        <v>44151.176979999997</v>
      </c>
      <c r="AF8" s="20">
        <v>44690.1132</v>
      </c>
      <c r="AG8" s="20">
        <f>AG5+AG6+AG7</f>
        <v>44311.070401585108</v>
      </c>
      <c r="AH8" s="20">
        <v>44502.503059999995</v>
      </c>
      <c r="AI8" s="20">
        <v>44396.555939999998</v>
      </c>
      <c r="AJ8" s="20">
        <v>45277.405070000008</v>
      </c>
      <c r="AK8" s="20">
        <v>45740.43106000001</v>
      </c>
      <c r="AL8" s="20">
        <v>45540.160620000002</v>
      </c>
      <c r="AM8" s="20">
        <v>44944.336960000008</v>
      </c>
      <c r="AN8" s="20">
        <v>45857.003500000006</v>
      </c>
      <c r="AO8" s="20">
        <v>45734.867619999997</v>
      </c>
      <c r="AP8" s="20">
        <v>45306.713825000006</v>
      </c>
      <c r="AQ8" s="20">
        <v>45607.632850000002</v>
      </c>
      <c r="AR8" s="20">
        <v>47206.637410000003</v>
      </c>
      <c r="AS8" s="20">
        <v>47429.900450000001</v>
      </c>
      <c r="AT8" s="20">
        <v>47939.087409999993</v>
      </c>
      <c r="AU8" s="20">
        <v>47938.20218</v>
      </c>
      <c r="AV8" s="20">
        <v>48564.822170000007</v>
      </c>
      <c r="AW8" s="20">
        <v>49257.804960000001</v>
      </c>
      <c r="AX8" s="20">
        <v>49732.690800000004</v>
      </c>
      <c r="AY8" s="20">
        <v>50165.150850000005</v>
      </c>
      <c r="AZ8" s="20">
        <v>52626.382720000001</v>
      </c>
      <c r="BA8" s="37">
        <v>53817.404290000006</v>
      </c>
      <c r="BB8" s="37">
        <v>54288.137980000007</v>
      </c>
      <c r="BC8" s="37">
        <v>56567.960470000005</v>
      </c>
      <c r="BD8" s="37">
        <v>58309.200469999996</v>
      </c>
      <c r="BE8" s="37">
        <f>BE5+BE6+BE7</f>
        <v>58671.375540000001</v>
      </c>
      <c r="BF8" s="37">
        <v>60734.549229999997</v>
      </c>
      <c r="BG8" s="37">
        <v>63164.271609999996</v>
      </c>
      <c r="BH8" s="37">
        <v>65588.185490000003</v>
      </c>
      <c r="BI8" s="37">
        <v>65275.68407000001</v>
      </c>
      <c r="BJ8" s="37">
        <v>65868.141359999994</v>
      </c>
      <c r="BK8" s="37">
        <v>66409.96385</v>
      </c>
      <c r="BL8" s="37">
        <v>69547.792990000002</v>
      </c>
      <c r="BM8" s="37">
        <v>70156.716130000001</v>
      </c>
      <c r="BN8" s="37">
        <v>70600.718770000007</v>
      </c>
      <c r="BO8" s="37">
        <v>71202.457399999999</v>
      </c>
      <c r="BP8" s="37">
        <v>75763.05704</v>
      </c>
      <c r="BQ8" s="37">
        <v>75682.684389999995</v>
      </c>
      <c r="BR8" s="37">
        <v>78315.72438</v>
      </c>
      <c r="BS8" s="37">
        <v>78947.988190000004</v>
      </c>
      <c r="BT8" s="37">
        <v>81952.149209999974</v>
      </c>
      <c r="BU8" s="37">
        <v>84868.178060000006</v>
      </c>
      <c r="BV8" s="37">
        <v>86981.787360000002</v>
      </c>
      <c r="BW8" s="37">
        <v>88177.993089999989</v>
      </c>
      <c r="BX8" s="37">
        <v>91646.72623</v>
      </c>
      <c r="BY8" s="37">
        <v>93265.960940000004</v>
      </c>
      <c r="BZ8" s="37">
        <v>95656.165969999987</v>
      </c>
      <c r="CA8" s="37">
        <v>100051.82837999999</v>
      </c>
      <c r="CB8" s="37">
        <v>102140.75083000002</v>
      </c>
      <c r="CC8" s="37">
        <v>103221.05050999999</v>
      </c>
      <c r="CD8" s="37">
        <v>108356.83921000002</v>
      </c>
    </row>
    <row r="9" spans="1:82" x14ac:dyDescent="0.2">
      <c r="BA9" s="8"/>
      <c r="BB9" s="8"/>
      <c r="BC9" s="8"/>
      <c r="BD9" s="8"/>
      <c r="BE9" s="8"/>
      <c r="BF9" s="8"/>
      <c r="BG9" s="8"/>
      <c r="BH9" s="8"/>
      <c r="BI9" s="8"/>
    </row>
    <row r="10" spans="1:82" ht="18" customHeight="1" x14ac:dyDescent="0.2">
      <c r="A10" s="6"/>
      <c r="AZ10" s="67"/>
      <c r="BA10" s="8"/>
      <c r="BB10" s="8"/>
      <c r="BC10" s="8"/>
      <c r="BD10" s="8"/>
      <c r="BE10" s="8"/>
      <c r="BF10" s="8"/>
      <c r="BG10" s="8"/>
      <c r="BH10" s="8"/>
      <c r="BI10" s="8"/>
    </row>
    <row r="11" spans="1:82" x14ac:dyDescent="0.2">
      <c r="AZ11" s="67"/>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pane xSplit="1" ySplit="4" topLeftCell="L5" activePane="bottomRight" state="frozen"/>
      <selection pane="topRight" activeCell="B1" sqref="B1"/>
      <selection pane="bottomLeft" activeCell="A5" sqref="A5"/>
      <selection pane="bottomRight" activeCell="P5" sqref="P5:P8"/>
    </sheetView>
  </sheetViews>
  <sheetFormatPr defaultRowHeight="14.25" x14ac:dyDescent="0.2"/>
  <cols>
    <col min="1" max="1" width="44.28515625" style="1" bestFit="1" customWidth="1"/>
    <col min="2" max="2" width="32.28515625" style="1" customWidth="1"/>
    <col min="3" max="5" width="31.140625" style="1" bestFit="1" customWidth="1"/>
    <col min="6" max="6" width="25.140625" style="1" bestFit="1" customWidth="1"/>
    <col min="7" max="7" width="25.7109375" style="1" customWidth="1"/>
    <col min="8" max="8" width="26" style="1" bestFit="1" customWidth="1"/>
    <col min="9" max="9" width="25.7109375" style="1" customWidth="1"/>
    <col min="10" max="14" width="25.140625" style="1" bestFit="1" customWidth="1"/>
    <col min="15" max="15" width="26.28515625" style="1" customWidth="1"/>
    <col min="16" max="16" width="25.140625" style="1" bestFit="1" customWidth="1"/>
    <col min="17" max="16384" width="9.140625" style="1"/>
  </cols>
  <sheetData>
    <row r="1" spans="1:16" ht="21" customHeight="1" x14ac:dyDescent="0.2">
      <c r="A1" s="69" t="s">
        <v>73</v>
      </c>
    </row>
    <row r="2" spans="1:16" ht="15" customHeight="1" x14ac:dyDescent="0.2"/>
    <row r="3" spans="1:16" s="8" customFormat="1" ht="15" customHeight="1" thickBot="1" x14ac:dyDescent="0.25">
      <c r="A3" s="2" t="s">
        <v>70</v>
      </c>
    </row>
    <row r="4" spans="1:16" s="8" customFormat="1" ht="20.25" customHeight="1" thickBot="1" x14ac:dyDescent="0.25">
      <c r="A4" s="7" t="s">
        <v>0</v>
      </c>
      <c r="B4" s="59" t="s">
        <v>71</v>
      </c>
      <c r="C4" s="74" t="s">
        <v>72</v>
      </c>
      <c r="D4" s="74" t="s">
        <v>79</v>
      </c>
      <c r="E4" s="74" t="s">
        <v>81</v>
      </c>
      <c r="F4" s="74" t="s">
        <v>84</v>
      </c>
      <c r="G4" s="74" t="s">
        <v>88</v>
      </c>
      <c r="H4" s="74" t="s">
        <v>90</v>
      </c>
      <c r="I4" s="74" t="s">
        <v>91</v>
      </c>
      <c r="J4" s="74" t="s">
        <v>92</v>
      </c>
      <c r="K4" s="74" t="s">
        <v>93</v>
      </c>
      <c r="L4" s="74" t="s">
        <v>94</v>
      </c>
      <c r="M4" s="74" t="s">
        <v>95</v>
      </c>
      <c r="N4" s="74" t="s">
        <v>96</v>
      </c>
      <c r="O4" s="74" t="s">
        <v>97</v>
      </c>
      <c r="P4" s="74" t="s">
        <v>98</v>
      </c>
    </row>
    <row r="5" spans="1:16" s="8" customFormat="1" ht="12.75" x14ac:dyDescent="0.2">
      <c r="A5" s="21" t="s">
        <v>1</v>
      </c>
      <c r="B5" s="70">
        <v>9.9634098036983587E-2</v>
      </c>
      <c r="C5" s="75">
        <v>9.3150295690175647E-2</v>
      </c>
      <c r="D5" s="75">
        <v>0.10343442574529332</v>
      </c>
      <c r="E5" s="75">
        <v>0.10672472136107303</v>
      </c>
      <c r="F5" s="75">
        <v>0.10685075513807886</v>
      </c>
      <c r="G5" s="75">
        <v>0.10483182560737554</v>
      </c>
      <c r="H5" s="75">
        <v>0.10659240695216456</v>
      </c>
      <c r="I5" s="75">
        <v>0.10505028052695205</v>
      </c>
      <c r="J5" s="75">
        <v>0.10682932322397058</v>
      </c>
      <c r="K5" s="75">
        <v>0.10720934946267863</v>
      </c>
      <c r="L5" s="75">
        <v>0.11339314672229817</v>
      </c>
      <c r="M5" s="75">
        <v>0.11505253309681875</v>
      </c>
      <c r="N5" s="75">
        <v>0.11843052162157504</v>
      </c>
      <c r="O5" s="75">
        <v>0.12159295889044751</v>
      </c>
      <c r="P5" s="75">
        <v>0.12224780950642215</v>
      </c>
    </row>
    <row r="6" spans="1:16" s="8" customFormat="1" ht="12.75" x14ac:dyDescent="0.2">
      <c r="A6" s="22" t="s">
        <v>2</v>
      </c>
      <c r="B6" s="71">
        <v>0.10415701529387394</v>
      </c>
      <c r="C6" s="76">
        <v>0.11605878555991149</v>
      </c>
      <c r="D6" s="76">
        <v>0.11118710956872124</v>
      </c>
      <c r="E6" s="76">
        <v>0.11142842971920153</v>
      </c>
      <c r="F6" s="76">
        <v>0.10962624984022275</v>
      </c>
      <c r="G6" s="76">
        <v>0.10548207740280373</v>
      </c>
      <c r="H6" s="76">
        <v>0.11107010075097222</v>
      </c>
      <c r="I6" s="76">
        <v>0.10852070006509683</v>
      </c>
      <c r="J6" s="76">
        <v>0.1122916988680744</v>
      </c>
      <c r="K6" s="76">
        <v>0.10759960371790915</v>
      </c>
      <c r="L6" s="76">
        <v>0.10477037489895662</v>
      </c>
      <c r="M6" s="76">
        <v>0.11542529438472277</v>
      </c>
      <c r="N6" s="76">
        <v>0.11390364358006984</v>
      </c>
      <c r="O6" s="76">
        <v>0.11287392536240069</v>
      </c>
      <c r="P6" s="76">
        <v>0.12174001856039401</v>
      </c>
    </row>
    <row r="7" spans="1:16" s="8" customFormat="1" ht="13.5" thickBot="1" x14ac:dyDescent="0.25">
      <c r="A7" s="23" t="s">
        <v>3</v>
      </c>
      <c r="B7" s="72">
        <v>9.8401583993951991E-2</v>
      </c>
      <c r="C7" s="77">
        <v>9.7590305930139398E-2</v>
      </c>
      <c r="D7" s="77">
        <v>9.7663911722359845E-2</v>
      </c>
      <c r="E7" s="77">
        <v>0.10010447896555831</v>
      </c>
      <c r="F7" s="77">
        <v>9.7541783681727001E-2</v>
      </c>
      <c r="G7" s="77">
        <v>0.10705153858938821</v>
      </c>
      <c r="H7" s="77">
        <v>0.10762675955246692</v>
      </c>
      <c r="I7" s="77">
        <v>9.7929520558802718E-2</v>
      </c>
      <c r="J7" s="77">
        <v>9.5079934800470375E-2</v>
      </c>
      <c r="K7" s="77">
        <v>0.10345273322452998</v>
      </c>
      <c r="L7" s="77">
        <v>0.12086163606041612</v>
      </c>
      <c r="M7" s="77">
        <v>0.12523189732534665</v>
      </c>
      <c r="N7" s="77">
        <v>0.12080186203308947</v>
      </c>
      <c r="O7" s="77">
        <v>0.11371130566062666</v>
      </c>
      <c r="P7" s="77">
        <v>0.11877299649758825</v>
      </c>
    </row>
    <row r="8" spans="1:16" s="8" customFormat="1" ht="13.5" thickBot="1" x14ac:dyDescent="0.25">
      <c r="A8" s="33" t="s">
        <v>4</v>
      </c>
      <c r="B8" s="73">
        <v>0.1006062594990778</v>
      </c>
      <c r="C8" s="78">
        <v>9.3172334235481158E-2</v>
      </c>
      <c r="D8" s="88">
        <v>0.10492832894342868</v>
      </c>
      <c r="E8" s="88">
        <v>0.10753136432239707</v>
      </c>
      <c r="F8" s="88">
        <v>0.10713905939131192</v>
      </c>
      <c r="G8" s="88">
        <v>0.10503649205721204</v>
      </c>
      <c r="H8" s="88">
        <v>0.10751850949261697</v>
      </c>
      <c r="I8" s="88">
        <v>0.10551607124472491</v>
      </c>
      <c r="J8" s="88">
        <v>0.1072916000965885</v>
      </c>
      <c r="K8" s="88">
        <v>0.10715579533964324</v>
      </c>
      <c r="L8" s="88">
        <v>0.11281212300629939</v>
      </c>
      <c r="M8" s="88">
        <v>0.11572077406028532</v>
      </c>
      <c r="N8" s="88">
        <v>0.11800950175055001</v>
      </c>
      <c r="O8" s="88">
        <v>0.12001035873544601</v>
      </c>
      <c r="P8" s="88">
        <v>0.12198149633713035</v>
      </c>
    </row>
    <row r="9" spans="1:16" x14ac:dyDescent="0.2">
      <c r="A9" s="101" t="s">
        <v>74</v>
      </c>
      <c r="B9" s="101"/>
      <c r="C9" s="101"/>
      <c r="D9" s="101"/>
      <c r="E9" s="101"/>
      <c r="F9" s="101"/>
      <c r="G9" s="101"/>
      <c r="H9" s="101"/>
      <c r="I9" s="101"/>
      <c r="J9" s="101"/>
    </row>
    <row r="10" spans="1:16" x14ac:dyDescent="0.2">
      <c r="B10" s="67"/>
      <c r="C10" s="67"/>
      <c r="D10" s="67"/>
      <c r="E10" s="67"/>
    </row>
    <row r="11" spans="1:16" x14ac:dyDescent="0.2">
      <c r="B11" s="67"/>
      <c r="C11" s="67"/>
      <c r="D11" s="67"/>
      <c r="E11" s="67"/>
    </row>
    <row r="12" spans="1:16" x14ac:dyDescent="0.2">
      <c r="B12" s="67"/>
      <c r="C12" s="67"/>
      <c r="D12" s="67"/>
      <c r="E12" s="67"/>
    </row>
    <row r="13" spans="1:16" x14ac:dyDescent="0.2">
      <c r="B13" s="67"/>
      <c r="C13" s="67"/>
      <c r="D13" s="67"/>
      <c r="E13" s="67"/>
    </row>
    <row r="14" spans="1:16" x14ac:dyDescent="0.2">
      <c r="B14" s="67"/>
      <c r="C14" s="67"/>
      <c r="D14" s="67"/>
      <c r="E14" s="67"/>
    </row>
    <row r="15" spans="1:16" x14ac:dyDescent="0.2">
      <c r="B15" s="67"/>
      <c r="C15" s="67"/>
      <c r="D15" s="67"/>
      <c r="E15" s="67"/>
    </row>
    <row r="16" spans="1:16" x14ac:dyDescent="0.2">
      <c r="B16" s="67"/>
      <c r="C16" s="67"/>
      <c r="D16" s="67"/>
      <c r="E16" s="67"/>
    </row>
    <row r="17" spans="2:5" x14ac:dyDescent="0.2">
      <c r="B17" s="67"/>
      <c r="C17" s="67"/>
      <c r="D17" s="67"/>
      <c r="E17" s="67"/>
    </row>
  </sheetData>
  <mergeCells count="1">
    <mergeCell ref="A9:J9"/>
  </mergeCell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4"/>
  <sheetViews>
    <sheetView workbookViewId="0">
      <pane xSplit="1" topLeftCell="BV1" activePane="topRight" state="frozen"/>
      <selection pane="topRight" activeCell="CD4" sqref="CD4:CD8"/>
    </sheetView>
  </sheetViews>
  <sheetFormatPr defaultRowHeight="14.25" x14ac:dyDescent="0.2"/>
  <cols>
    <col min="1" max="1" width="48.85546875" style="1" bestFit="1" customWidth="1"/>
    <col min="2" max="48" width="12.7109375" style="1" customWidth="1"/>
    <col min="49" max="52" width="12.42578125" style="1" customWidth="1"/>
    <col min="53" max="61" width="12" style="1" customWidth="1"/>
    <col min="62" max="62" width="12.7109375" style="1" customWidth="1"/>
    <col min="63" max="63" width="11.28515625" style="1" bestFit="1" customWidth="1"/>
    <col min="64" max="64" width="12.28515625" style="1" customWidth="1"/>
    <col min="65" max="65" width="11.140625" style="1" bestFit="1" customWidth="1"/>
    <col min="66" max="82" width="11.28515625" style="1" bestFit="1" customWidth="1"/>
    <col min="83" max="16384" width="9.140625" style="1"/>
  </cols>
  <sheetData>
    <row r="1" spans="1:82" ht="21" customHeight="1" x14ac:dyDescent="0.2">
      <c r="A1" s="5" t="s">
        <v>8</v>
      </c>
    </row>
    <row r="2" spans="1:82" ht="15" customHeight="1" x14ac:dyDescent="0.2"/>
    <row r="3" spans="1:82" ht="15" customHeight="1" thickBot="1" x14ac:dyDescent="0.25">
      <c r="A3" s="2" t="s">
        <v>5</v>
      </c>
      <c r="BA3" s="8"/>
      <c r="BB3" s="8"/>
      <c r="BC3" s="8"/>
      <c r="BD3" s="8"/>
      <c r="BE3" s="8"/>
      <c r="BF3" s="8"/>
      <c r="BG3" s="8"/>
      <c r="BH3" s="8"/>
      <c r="BI3" s="8"/>
    </row>
    <row r="4" spans="1:82"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9" t="s">
        <v>1</v>
      </c>
      <c r="B5" s="10">
        <v>47777</v>
      </c>
      <c r="C5" s="11">
        <v>50582</v>
      </c>
      <c r="D5" s="11">
        <v>54378</v>
      </c>
      <c r="E5" s="11">
        <v>55910</v>
      </c>
      <c r="F5" s="11">
        <v>60642</v>
      </c>
      <c r="G5" s="11">
        <v>62896</v>
      </c>
      <c r="H5" s="11">
        <v>67381</v>
      </c>
      <c r="I5" s="11">
        <v>70639</v>
      </c>
      <c r="J5" s="11">
        <v>81107</v>
      </c>
      <c r="K5" s="11">
        <v>88158</v>
      </c>
      <c r="L5" s="11">
        <v>97995</v>
      </c>
      <c r="M5" s="11">
        <v>106395</v>
      </c>
      <c r="N5" s="11">
        <v>115541</v>
      </c>
      <c r="O5" s="11">
        <v>126978</v>
      </c>
      <c r="P5" s="11">
        <v>135548</v>
      </c>
      <c r="Q5" s="11">
        <v>143484</v>
      </c>
      <c r="R5" s="11">
        <v>146815</v>
      </c>
      <c r="S5" s="11">
        <v>146945</v>
      </c>
      <c r="T5" s="11">
        <v>147320</v>
      </c>
      <c r="U5" s="11">
        <v>147720</v>
      </c>
      <c r="V5" s="11">
        <v>149075</v>
      </c>
      <c r="W5" s="11">
        <v>148588</v>
      </c>
      <c r="X5" s="11">
        <v>152676</v>
      </c>
      <c r="Y5" s="11">
        <v>155812</v>
      </c>
      <c r="Z5" s="11">
        <v>158416</v>
      </c>
      <c r="AA5" s="11">
        <v>158125.178727741</v>
      </c>
      <c r="AB5" s="11">
        <f>[1]ENGVERS!$W$14/1000</f>
        <v>175098.14489729487</v>
      </c>
      <c r="AC5" s="11">
        <v>179439.5829103454</v>
      </c>
      <c r="AD5" s="11">
        <v>165609.32822232277</v>
      </c>
      <c r="AE5" s="11">
        <v>163933.06080671979</v>
      </c>
      <c r="AF5" s="11">
        <v>166356.15788027897</v>
      </c>
      <c r="AG5" s="11">
        <v>168512.63751402253</v>
      </c>
      <c r="AH5" s="11">
        <v>185161.34130108051</v>
      </c>
      <c r="AI5" s="11">
        <v>180783.41241634183</v>
      </c>
      <c r="AJ5" s="11">
        <v>182795.30798963181</v>
      </c>
      <c r="AK5" s="11">
        <v>184101.62867296344</v>
      </c>
      <c r="AL5" s="11">
        <v>166961.39707679144</v>
      </c>
      <c r="AM5" s="11">
        <v>167160.26921254999</v>
      </c>
      <c r="AN5" s="11">
        <v>166276.55004750201</v>
      </c>
      <c r="AO5" s="11">
        <v>169827.08845350301</v>
      </c>
      <c r="AP5" s="11">
        <v>198386.50914048197</v>
      </c>
      <c r="AQ5" s="11">
        <v>194415.15497034197</v>
      </c>
      <c r="AR5" s="11">
        <v>197925.383092659</v>
      </c>
      <c r="AS5" s="11">
        <v>198275.14554424299</v>
      </c>
      <c r="AT5" s="11">
        <v>206080.51514335599</v>
      </c>
      <c r="AU5" s="11">
        <v>201501.19668297103</v>
      </c>
      <c r="AV5" s="11">
        <v>206558.11338739502</v>
      </c>
      <c r="AW5" s="11">
        <v>205779.86502875001</v>
      </c>
      <c r="AX5" s="11">
        <v>244591.44325091899</v>
      </c>
      <c r="AY5" s="11">
        <v>243867.57563666799</v>
      </c>
      <c r="AZ5" s="11">
        <v>247618.63844890296</v>
      </c>
      <c r="BA5" s="11">
        <v>246088.04921</v>
      </c>
      <c r="BB5" s="11">
        <v>257792.64960581099</v>
      </c>
      <c r="BC5" s="11">
        <v>257897.84133749999</v>
      </c>
      <c r="BD5" s="11">
        <v>264009.7106475</v>
      </c>
      <c r="BE5" s="11">
        <v>267995.29817750002</v>
      </c>
      <c r="BF5" s="11">
        <v>275488.77436000004</v>
      </c>
      <c r="BG5" s="11">
        <v>277350.07343249995</v>
      </c>
      <c r="BH5" s="11">
        <v>282872.00960250001</v>
      </c>
      <c r="BI5" s="11">
        <v>287822.982495</v>
      </c>
      <c r="BJ5" s="11">
        <v>303696.67382368603</v>
      </c>
      <c r="BK5" s="11">
        <v>302779.70108249999</v>
      </c>
      <c r="BL5" s="11">
        <v>307462.30803375004</v>
      </c>
      <c r="BM5" s="11">
        <v>317745.24410874996</v>
      </c>
      <c r="BN5" s="11">
        <v>323111.33145654999</v>
      </c>
      <c r="BO5" s="11">
        <v>323792.39398224995</v>
      </c>
      <c r="BP5" s="11">
        <v>335786.867824001</v>
      </c>
      <c r="BQ5" s="11">
        <v>358778.30262297002</v>
      </c>
      <c r="BR5" s="11">
        <v>370119.13374346006</v>
      </c>
      <c r="BS5" s="11">
        <v>380580.51868870005</v>
      </c>
      <c r="BT5" s="11">
        <v>388602.90903218731</v>
      </c>
      <c r="BU5" s="11">
        <f>393027763.347407/1000</f>
        <v>393027.76334740699</v>
      </c>
      <c r="BV5" s="11">
        <v>404751.75186879997</v>
      </c>
      <c r="BW5" s="11">
        <v>402617.34564706369</v>
      </c>
      <c r="BX5" s="11">
        <v>417550.07248776394</v>
      </c>
      <c r="BY5" s="11">
        <v>421161.11062605539</v>
      </c>
      <c r="BZ5" s="11">
        <v>438474.82721590175</v>
      </c>
      <c r="CA5" s="11">
        <v>437412.06423138001</v>
      </c>
      <c r="CB5" s="11">
        <v>444444.13401485147</v>
      </c>
      <c r="CC5" s="11">
        <v>449031.98257139255</v>
      </c>
      <c r="CD5" s="11">
        <v>476834.598285524</v>
      </c>
    </row>
    <row r="6" spans="1:82" s="8" customFormat="1" ht="18" customHeight="1" x14ac:dyDescent="0.2">
      <c r="A6" s="12" t="s">
        <v>2</v>
      </c>
      <c r="B6" s="13">
        <v>16296</v>
      </c>
      <c r="C6" s="14">
        <v>19192</v>
      </c>
      <c r="D6" s="14">
        <v>19369</v>
      </c>
      <c r="E6" s="14">
        <v>19647</v>
      </c>
      <c r="F6" s="14">
        <v>9196</v>
      </c>
      <c r="G6" s="14">
        <v>10152</v>
      </c>
      <c r="H6" s="14">
        <v>10998</v>
      </c>
      <c r="I6" s="14">
        <v>14942</v>
      </c>
      <c r="J6" s="14">
        <v>26574</v>
      </c>
      <c r="K6" s="14">
        <v>29165</v>
      </c>
      <c r="L6" s="14">
        <v>34808</v>
      </c>
      <c r="M6" s="14">
        <v>37963</v>
      </c>
      <c r="N6" s="14">
        <v>40665</v>
      </c>
      <c r="O6" s="14">
        <v>46121</v>
      </c>
      <c r="P6" s="14">
        <v>51386</v>
      </c>
      <c r="Q6" s="14">
        <v>54117</v>
      </c>
      <c r="R6" s="14">
        <v>54975</v>
      </c>
      <c r="S6" s="14">
        <v>53907</v>
      </c>
      <c r="T6" s="14">
        <v>53370</v>
      </c>
      <c r="U6" s="14">
        <v>54209</v>
      </c>
      <c r="V6" s="14">
        <v>54769</v>
      </c>
      <c r="W6" s="14">
        <v>55338</v>
      </c>
      <c r="X6" s="14">
        <v>57887</v>
      </c>
      <c r="Y6" s="14">
        <v>65775</v>
      </c>
      <c r="Z6" s="14">
        <v>68898</v>
      </c>
      <c r="AA6" s="14">
        <v>70694.276725661999</v>
      </c>
      <c r="AB6" s="14">
        <f>[1]ENGVERS!$X$14/1000</f>
        <v>58933.565516265997</v>
      </c>
      <c r="AC6" s="14">
        <v>60272.293607149797</v>
      </c>
      <c r="AD6" s="14">
        <v>73032.663795147993</v>
      </c>
      <c r="AE6" s="14">
        <v>75908.142306523005</v>
      </c>
      <c r="AF6" s="14">
        <v>78050.489873578015</v>
      </c>
      <c r="AG6" s="14">
        <v>77162.787408771503</v>
      </c>
      <c r="AH6" s="14">
        <v>64803.693749892984</v>
      </c>
      <c r="AI6" s="14">
        <v>65281.484980087</v>
      </c>
      <c r="AJ6" s="14">
        <v>67875.470742077989</v>
      </c>
      <c r="AK6" s="14">
        <v>69733.455243013304</v>
      </c>
      <c r="AL6" s="14">
        <v>87174.556205673041</v>
      </c>
      <c r="AM6" s="14">
        <v>86720.102317168712</v>
      </c>
      <c r="AN6" s="14">
        <v>88424.601274987217</v>
      </c>
      <c r="AO6" s="14">
        <v>91613.645416121013</v>
      </c>
      <c r="AP6" s="14">
        <v>80459.211381830988</v>
      </c>
      <c r="AQ6" s="14">
        <v>80701.724502906</v>
      </c>
      <c r="AR6" s="14">
        <v>82915.726881350987</v>
      </c>
      <c r="AS6" s="14">
        <v>85634.900313862003</v>
      </c>
      <c r="AT6" s="14">
        <v>92411.485201516</v>
      </c>
      <c r="AU6" s="14">
        <v>91570.275664789006</v>
      </c>
      <c r="AV6" s="14">
        <v>95129.642983775004</v>
      </c>
      <c r="AW6" s="14">
        <v>98049.320973749986</v>
      </c>
      <c r="AX6" s="14">
        <v>70987.374152456992</v>
      </c>
      <c r="AY6" s="14">
        <v>71413.077457280015</v>
      </c>
      <c r="AZ6" s="14">
        <v>73271.462075221993</v>
      </c>
      <c r="BA6" s="14">
        <v>74070.790048750001</v>
      </c>
      <c r="BB6" s="14">
        <v>75920.678925529981</v>
      </c>
      <c r="BC6" s="14">
        <v>76693.622563750003</v>
      </c>
      <c r="BD6" s="14">
        <v>77408.337598750004</v>
      </c>
      <c r="BE6" s="14">
        <v>79840.214218749999</v>
      </c>
      <c r="BF6" s="14">
        <v>80232.138048749999</v>
      </c>
      <c r="BG6" s="14">
        <v>81125.942563749995</v>
      </c>
      <c r="BH6" s="14">
        <v>82679.939898750003</v>
      </c>
      <c r="BI6" s="14">
        <v>85073.475968750005</v>
      </c>
      <c r="BJ6" s="14">
        <v>87056.096996835971</v>
      </c>
      <c r="BK6" s="14">
        <v>86442.496083749982</v>
      </c>
      <c r="BL6" s="14">
        <v>88055.441917499993</v>
      </c>
      <c r="BM6" s="14">
        <v>83898.332528750005</v>
      </c>
      <c r="BN6" s="14">
        <v>85995.075711249985</v>
      </c>
      <c r="BO6" s="14">
        <v>85826.280683749996</v>
      </c>
      <c r="BP6" s="11">
        <v>87991.511672006993</v>
      </c>
      <c r="BQ6" s="11">
        <v>66002.118296250002</v>
      </c>
      <c r="BR6" s="11">
        <v>68879.848522499989</v>
      </c>
      <c r="BS6" s="11">
        <v>70698.041792500007</v>
      </c>
      <c r="BT6" s="11">
        <v>71900.734226835295</v>
      </c>
      <c r="BU6" s="11">
        <f>72662467.0338298/1000</f>
        <v>72662.467033829787</v>
      </c>
      <c r="BV6" s="11">
        <v>55066.233249999997</v>
      </c>
      <c r="BW6" s="11">
        <v>55890.986125153897</v>
      </c>
      <c r="BX6" s="11">
        <v>56501.786982500002</v>
      </c>
      <c r="BY6" s="11">
        <v>56865.012776901407</v>
      </c>
      <c r="BZ6" s="11">
        <v>60680.393285676095</v>
      </c>
      <c r="CA6" s="11">
        <v>61892.344546250002</v>
      </c>
      <c r="CB6" s="11">
        <v>62561.429272105292</v>
      </c>
      <c r="CC6" s="11">
        <v>64609.508027280899</v>
      </c>
      <c r="CD6" s="11">
        <v>66251.239092225005</v>
      </c>
    </row>
    <row r="7" spans="1:82" s="8" customFormat="1" ht="18" customHeight="1" thickBot="1" x14ac:dyDescent="0.25">
      <c r="A7" s="15" t="s">
        <v>3</v>
      </c>
      <c r="B7" s="16">
        <v>9553</v>
      </c>
      <c r="C7" s="17">
        <v>7041</v>
      </c>
      <c r="D7" s="17">
        <v>5986</v>
      </c>
      <c r="E7" s="17">
        <v>7611</v>
      </c>
      <c r="F7" s="17">
        <v>19210</v>
      </c>
      <c r="G7" s="17">
        <v>21464</v>
      </c>
      <c r="H7" s="17">
        <v>23010</v>
      </c>
      <c r="I7" s="17">
        <v>20317</v>
      </c>
      <c r="J7" s="17">
        <v>10799</v>
      </c>
      <c r="K7" s="17">
        <v>11514</v>
      </c>
      <c r="L7" s="17">
        <v>8101</v>
      </c>
      <c r="M7" s="17">
        <v>8174</v>
      </c>
      <c r="N7" s="17">
        <v>6864</v>
      </c>
      <c r="O7" s="17">
        <v>6667</v>
      </c>
      <c r="P7" s="17">
        <v>7296</v>
      </c>
      <c r="Q7" s="17">
        <v>7823</v>
      </c>
      <c r="R7" s="17">
        <v>8077</v>
      </c>
      <c r="S7" s="17">
        <v>8174</v>
      </c>
      <c r="T7" s="17">
        <v>9835</v>
      </c>
      <c r="U7" s="17">
        <v>9713</v>
      </c>
      <c r="V7" s="17">
        <v>10568</v>
      </c>
      <c r="W7" s="17">
        <v>10494</v>
      </c>
      <c r="X7" s="17">
        <v>11642</v>
      </c>
      <c r="Y7" s="17">
        <v>6011</v>
      </c>
      <c r="Z7" s="17">
        <v>6813</v>
      </c>
      <c r="AA7" s="17">
        <v>6554.102883474</v>
      </c>
      <c r="AB7" s="17">
        <f>[1]ENGVERS!$Y$14/1000</f>
        <v>7172.6703242829999</v>
      </c>
      <c r="AC7" s="17">
        <v>7130.2904305800012</v>
      </c>
      <c r="AD7" s="17">
        <v>12115.163975804002</v>
      </c>
      <c r="AE7" s="17">
        <v>12396.195809239014</v>
      </c>
      <c r="AF7" s="17">
        <v>12664.752531444001</v>
      </c>
      <c r="AG7" s="17">
        <v>14034.783027068379</v>
      </c>
      <c r="AH7" s="17">
        <v>10019.823516030001</v>
      </c>
      <c r="AI7" s="17">
        <v>10103.735793713</v>
      </c>
      <c r="AJ7" s="17">
        <v>10349.725781101</v>
      </c>
      <c r="AK7" s="17">
        <v>10600.900872246</v>
      </c>
      <c r="AL7" s="17">
        <v>16143.933010304001</v>
      </c>
      <c r="AM7" s="17">
        <v>16051.106094977999</v>
      </c>
      <c r="AN7" s="17">
        <v>16282.340754828003</v>
      </c>
      <c r="AO7" s="17">
        <v>16180.875122164</v>
      </c>
      <c r="AP7" s="17">
        <v>10549.447651170001</v>
      </c>
      <c r="AQ7" s="17">
        <v>10262.850938183999</v>
      </c>
      <c r="AR7" s="17">
        <v>10140.017193630001</v>
      </c>
      <c r="AS7" s="17">
        <v>10564.606517737002</v>
      </c>
      <c r="AT7" s="17">
        <v>10978.592595041999</v>
      </c>
      <c r="AU7" s="17">
        <v>10416.824096907001</v>
      </c>
      <c r="AV7" s="17">
        <v>10332.644142285999</v>
      </c>
      <c r="AW7" s="17">
        <v>10314.396307500001</v>
      </c>
      <c r="AX7" s="17">
        <v>11106.97840057</v>
      </c>
      <c r="AY7" s="17">
        <v>10991.769803424999</v>
      </c>
      <c r="AZ7" s="17">
        <v>11206.199490948999</v>
      </c>
      <c r="BA7" s="17">
        <v>11472.63127</v>
      </c>
      <c r="BB7" s="17">
        <v>11502.013172806999</v>
      </c>
      <c r="BC7" s="17">
        <v>11280.568705</v>
      </c>
      <c r="BD7" s="17">
        <v>11419.340935</v>
      </c>
      <c r="BE7" s="17">
        <v>11600.005095000002</v>
      </c>
      <c r="BF7" s="17">
        <v>11902.3628125</v>
      </c>
      <c r="BG7" s="17">
        <v>12002.9852725</v>
      </c>
      <c r="BH7" s="17">
        <v>12141.362282499998</v>
      </c>
      <c r="BI7" s="17">
        <v>12637.052782500001</v>
      </c>
      <c r="BJ7" s="17">
        <v>13004.047218219999</v>
      </c>
      <c r="BK7" s="17">
        <v>13190.170466249998</v>
      </c>
      <c r="BL7" s="17">
        <v>13263.73044625</v>
      </c>
      <c r="BM7" s="17">
        <v>13253.264106250002</v>
      </c>
      <c r="BN7" s="17">
        <v>13738.06353125</v>
      </c>
      <c r="BO7" s="17">
        <v>13838.43224625</v>
      </c>
      <c r="BP7" s="11">
        <v>13705.0796088841</v>
      </c>
      <c r="BQ7" s="11">
        <v>13682.968591250001</v>
      </c>
      <c r="BR7" s="11">
        <v>13325.236611250002</v>
      </c>
      <c r="BS7" s="11">
        <v>13228.291081250001</v>
      </c>
      <c r="BT7" s="11">
        <v>13301.92546875</v>
      </c>
      <c r="BU7" s="11">
        <f>13437068.3166259/1000</f>
        <v>13437.0683166259</v>
      </c>
      <c r="BV7" s="11">
        <v>31041.7166325</v>
      </c>
      <c r="BW7" s="11">
        <v>30347.702737700001</v>
      </c>
      <c r="BX7" s="11">
        <v>30100.899552499999</v>
      </c>
      <c r="BY7" s="11">
        <v>30016.4708821083</v>
      </c>
      <c r="BZ7" s="11">
        <v>29885.507871964899</v>
      </c>
      <c r="CA7" s="11">
        <v>29455.123133749999</v>
      </c>
      <c r="CB7" s="11">
        <v>29378.510703730597</v>
      </c>
      <c r="CC7" s="11">
        <v>29691.184540693997</v>
      </c>
      <c r="CD7" s="11">
        <v>30177.844565000003</v>
      </c>
    </row>
    <row r="8" spans="1:82" s="8" customFormat="1" ht="15.75" customHeight="1" thickBot="1" x14ac:dyDescent="0.25">
      <c r="A8" s="18" t="s">
        <v>4</v>
      </c>
      <c r="B8" s="19">
        <f>SUM(B5:B7)</f>
        <v>73626</v>
      </c>
      <c r="C8" s="20">
        <f t="shared" ref="C8:Z8" si="0">SUM(C5:C7)</f>
        <v>76815</v>
      </c>
      <c r="D8" s="20">
        <f t="shared" si="0"/>
        <v>79733</v>
      </c>
      <c r="E8" s="20">
        <f t="shared" si="0"/>
        <v>83168</v>
      </c>
      <c r="F8" s="20">
        <f t="shared" si="0"/>
        <v>89048</v>
      </c>
      <c r="G8" s="20">
        <f t="shared" si="0"/>
        <v>94512</v>
      </c>
      <c r="H8" s="20">
        <f t="shared" si="0"/>
        <v>101389</v>
      </c>
      <c r="I8" s="20">
        <f t="shared" si="0"/>
        <v>105898</v>
      </c>
      <c r="J8" s="20">
        <f t="shared" si="0"/>
        <v>118480</v>
      </c>
      <c r="K8" s="20">
        <f t="shared" si="0"/>
        <v>128837</v>
      </c>
      <c r="L8" s="20">
        <f t="shared" si="0"/>
        <v>140904</v>
      </c>
      <c r="M8" s="20">
        <f t="shared" si="0"/>
        <v>152532</v>
      </c>
      <c r="N8" s="20">
        <f t="shared" si="0"/>
        <v>163070</v>
      </c>
      <c r="O8" s="20">
        <f t="shared" si="0"/>
        <v>179766</v>
      </c>
      <c r="P8" s="20">
        <f t="shared" si="0"/>
        <v>194230</v>
      </c>
      <c r="Q8" s="20">
        <f t="shared" si="0"/>
        <v>205424</v>
      </c>
      <c r="R8" s="20">
        <f t="shared" si="0"/>
        <v>209867</v>
      </c>
      <c r="S8" s="20">
        <f t="shared" si="0"/>
        <v>209026</v>
      </c>
      <c r="T8" s="20">
        <f t="shared" si="0"/>
        <v>210525</v>
      </c>
      <c r="U8" s="20">
        <f t="shared" si="0"/>
        <v>211642</v>
      </c>
      <c r="V8" s="20">
        <f t="shared" si="0"/>
        <v>214412</v>
      </c>
      <c r="W8" s="20">
        <f t="shared" si="0"/>
        <v>214420</v>
      </c>
      <c r="X8" s="20">
        <f t="shared" si="0"/>
        <v>222205</v>
      </c>
      <c r="Y8" s="20">
        <f t="shared" si="0"/>
        <v>227598</v>
      </c>
      <c r="Z8" s="20">
        <f t="shared" si="0"/>
        <v>234127</v>
      </c>
      <c r="AA8" s="20">
        <v>235373.55833687697</v>
      </c>
      <c r="AB8" s="20">
        <f>[1]ENGVERS!$C$14/1000</f>
        <v>241204.38073784392</v>
      </c>
      <c r="AC8" s="20">
        <v>246842.16694807517</v>
      </c>
      <c r="AD8" s="20">
        <f>AD5+AD6+AD7</f>
        <v>250757.15599327476</v>
      </c>
      <c r="AE8" s="20">
        <v>252237.39892248181</v>
      </c>
      <c r="AF8" s="20">
        <v>257071.40028530094</v>
      </c>
      <c r="AG8" s="20">
        <f>AG5+AG6+AG7</f>
        <v>259710.20794986244</v>
      </c>
      <c r="AH8" s="20">
        <v>259984.85856700354</v>
      </c>
      <c r="AI8" s="20">
        <v>256168.63319014185</v>
      </c>
      <c r="AJ8" s="20">
        <v>261020.50451281085</v>
      </c>
      <c r="AK8" s="20">
        <v>264435.98478822276</v>
      </c>
      <c r="AL8" s="20">
        <v>270279.88629276847</v>
      </c>
      <c r="AM8" s="20">
        <v>269931.47762469674</v>
      </c>
      <c r="AN8" s="20">
        <v>270983.49207731697</v>
      </c>
      <c r="AO8" s="20">
        <v>277621.60899178806</v>
      </c>
      <c r="AP8" s="20">
        <v>289395.16874745302</v>
      </c>
      <c r="AQ8" s="20">
        <v>285379.73041143198</v>
      </c>
      <c r="AR8" s="20">
        <v>290981.12716763996</v>
      </c>
      <c r="AS8" s="20">
        <v>294474.65237584204</v>
      </c>
      <c r="AT8" s="20">
        <v>309470.59293991403</v>
      </c>
      <c r="AU8" s="20">
        <v>303488.29644466704</v>
      </c>
      <c r="AV8" s="20">
        <v>312020.40051345603</v>
      </c>
      <c r="AW8" s="20">
        <v>314143.58231000003</v>
      </c>
      <c r="AX8" s="20">
        <v>326685.79580394598</v>
      </c>
      <c r="AY8" s="20">
        <v>326272.42289737304</v>
      </c>
      <c r="AZ8" s="20">
        <v>332096.30001507403</v>
      </c>
      <c r="BA8" s="37">
        <v>331631.47052874998</v>
      </c>
      <c r="BB8" s="37">
        <v>345215.34170414798</v>
      </c>
      <c r="BC8" s="37">
        <v>345872.03260625002</v>
      </c>
      <c r="BD8" s="37">
        <v>352837.38918125001</v>
      </c>
      <c r="BE8" s="37">
        <v>359435.51749124995</v>
      </c>
      <c r="BF8" s="37">
        <v>367623.27522125002</v>
      </c>
      <c r="BG8" s="37">
        <v>370479.00126874988</v>
      </c>
      <c r="BH8" s="37">
        <v>377693.31178375008</v>
      </c>
      <c r="BI8" s="37">
        <v>385533.51124625001</v>
      </c>
      <c r="BJ8" s="37">
        <v>403756.81803874194</v>
      </c>
      <c r="BK8" s="37">
        <v>402412.36763250001</v>
      </c>
      <c r="BL8" s="37">
        <v>408781.48039750004</v>
      </c>
      <c r="BM8" s="37">
        <v>414896.84074374998</v>
      </c>
      <c r="BN8" s="37">
        <v>422844.47069905</v>
      </c>
      <c r="BO8" s="37">
        <v>423457.10691224999</v>
      </c>
      <c r="BP8" s="37">
        <f>BP5+BP6+BP7</f>
        <v>437483.4591048921</v>
      </c>
      <c r="BQ8" s="37">
        <v>438463.38951047004</v>
      </c>
      <c r="BR8" s="37">
        <v>452324.21887721005</v>
      </c>
      <c r="BS8" s="37">
        <v>464506.85156245006</v>
      </c>
      <c r="BT8" s="37">
        <v>473805.56872777257</v>
      </c>
      <c r="BU8" s="37">
        <f>479127298.697862/1000</f>
        <v>479127.29869786202</v>
      </c>
      <c r="BV8" s="37">
        <v>490859.70175129996</v>
      </c>
      <c r="BW8" s="37">
        <v>488856.03450991755</v>
      </c>
      <c r="BX8" s="37">
        <v>504152.75902276393</v>
      </c>
      <c r="BY8" s="37">
        <v>508042.59428506519</v>
      </c>
      <c r="BZ8" s="37">
        <v>529040.72837354278</v>
      </c>
      <c r="CA8" s="37">
        <v>528759.53191138001</v>
      </c>
      <c r="CB8" s="37">
        <v>536384.07399068726</v>
      </c>
      <c r="CC8" s="37">
        <v>543332.67513936746</v>
      </c>
      <c r="CD8" s="37">
        <v>573263.68194274907</v>
      </c>
    </row>
    <row r="9" spans="1:82" x14ac:dyDescent="0.2">
      <c r="BA9" s="8"/>
      <c r="BB9" s="8"/>
      <c r="BC9" s="8"/>
      <c r="BD9" s="8"/>
      <c r="BE9" s="8"/>
      <c r="BF9" s="8"/>
      <c r="BG9" s="8"/>
      <c r="BH9" s="8"/>
      <c r="BI9" s="8"/>
    </row>
    <row r="10" spans="1:82" x14ac:dyDescent="0.2">
      <c r="BA10" s="8"/>
      <c r="BB10" s="8"/>
      <c r="BC10" s="8"/>
      <c r="BD10" s="8"/>
      <c r="BE10" s="8"/>
      <c r="BF10" s="8"/>
      <c r="BG10" s="8"/>
      <c r="BH10" s="8"/>
      <c r="BI10" s="8"/>
      <c r="BN10" s="93"/>
      <c r="BO10" s="93"/>
    </row>
    <row r="11" spans="1:82" x14ac:dyDescent="0.2">
      <c r="BN11" s="93"/>
      <c r="BO11" s="93"/>
    </row>
    <row r="12" spans="1:82" x14ac:dyDescent="0.2">
      <c r="BN12" s="93"/>
      <c r="BO12" s="93"/>
    </row>
    <row r="13" spans="1:82" x14ac:dyDescent="0.2">
      <c r="BN13" s="93"/>
      <c r="BO13" s="93"/>
    </row>
    <row r="14" spans="1:82" x14ac:dyDescent="0.2">
      <c r="BN14" s="93"/>
      <c r="BO14" s="93"/>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topLeftCell="BT1" activePane="topRight" state="frozen"/>
      <selection pane="topRight" activeCell="CD4" sqref="CD4:CD8"/>
    </sheetView>
  </sheetViews>
  <sheetFormatPr defaultRowHeight="14.25" x14ac:dyDescent="0.2"/>
  <cols>
    <col min="1" max="1" width="21.7109375" style="1" customWidth="1"/>
    <col min="2" max="13" width="12.7109375" style="1" hidden="1" customWidth="1"/>
    <col min="14" max="52" width="12.7109375" style="1" customWidth="1"/>
    <col min="53" max="61" width="12" style="1" customWidth="1"/>
    <col min="62" max="62" width="12.85546875" style="1" customWidth="1"/>
    <col min="63" max="63" width="11.28515625" style="1" bestFit="1" customWidth="1"/>
    <col min="64" max="64" width="11.5703125" style="1" customWidth="1"/>
    <col min="65" max="65" width="11.140625" style="1" bestFit="1" customWidth="1"/>
    <col min="66" max="82" width="11.28515625" style="1" bestFit="1" customWidth="1"/>
    <col min="83" max="16384" width="9.140625" style="1"/>
  </cols>
  <sheetData>
    <row r="1" spans="1:82" ht="21" customHeight="1" x14ac:dyDescent="0.2">
      <c r="A1" s="5" t="s">
        <v>9</v>
      </c>
    </row>
    <row r="2" spans="1:82" ht="15" customHeight="1" x14ac:dyDescent="0.2"/>
    <row r="3" spans="1:82" ht="15" customHeight="1" thickBot="1" x14ac:dyDescent="0.25">
      <c r="A3" s="2" t="s">
        <v>5</v>
      </c>
      <c r="BA3" s="8"/>
      <c r="BB3" s="8"/>
      <c r="BC3" s="8"/>
      <c r="BD3" s="8"/>
      <c r="BE3" s="8"/>
      <c r="BF3" s="8"/>
      <c r="BG3" s="8"/>
      <c r="BH3" s="8"/>
      <c r="BI3" s="8"/>
    </row>
    <row r="4" spans="1:82"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21" t="s">
        <v>1</v>
      </c>
      <c r="B5" s="25"/>
      <c r="C5" s="26"/>
      <c r="D5" s="26"/>
      <c r="E5" s="26"/>
      <c r="F5" s="26"/>
      <c r="G5" s="26"/>
      <c r="H5" s="26"/>
      <c r="I5" s="26"/>
      <c r="J5" s="26"/>
      <c r="K5" s="26"/>
      <c r="L5" s="26"/>
      <c r="M5" s="26"/>
      <c r="N5" s="27">
        <v>106864</v>
      </c>
      <c r="O5" s="27">
        <v>117068</v>
      </c>
      <c r="P5" s="27">
        <v>125206</v>
      </c>
      <c r="Q5" s="27">
        <v>133902</v>
      </c>
      <c r="R5" s="27">
        <v>136866</v>
      </c>
      <c r="S5" s="27">
        <v>140099</v>
      </c>
      <c r="T5" s="27">
        <v>139502</v>
      </c>
      <c r="U5" s="27">
        <v>140199</v>
      </c>
      <c r="V5" s="27">
        <v>141668</v>
      </c>
      <c r="W5" s="27">
        <v>141351</v>
      </c>
      <c r="X5" s="27">
        <v>143896</v>
      </c>
      <c r="Y5" s="27">
        <v>146749</v>
      </c>
      <c r="Z5" s="27">
        <v>148804</v>
      </c>
      <c r="AA5" s="27">
        <v>149395.75923000003</v>
      </c>
      <c r="AB5" s="27">
        <f>[1]ENGVERS!$W$15/1000</f>
        <v>166677.01835199998</v>
      </c>
      <c r="AC5" s="27">
        <v>167934.629078</v>
      </c>
      <c r="AD5" s="27">
        <v>153241.911968</v>
      </c>
      <c r="AE5" s="27">
        <v>153313.41502300001</v>
      </c>
      <c r="AF5" s="27">
        <v>157164.05344599998</v>
      </c>
      <c r="AG5" s="27">
        <v>146294.7914465713</v>
      </c>
      <c r="AH5" s="27">
        <v>159492.57387999998</v>
      </c>
      <c r="AI5" s="27">
        <v>156593.85532999999</v>
      </c>
      <c r="AJ5" s="27">
        <v>157831.10366999998</v>
      </c>
      <c r="AK5" s="27">
        <v>158240.43935999999</v>
      </c>
      <c r="AL5" s="27">
        <v>144110.6157085</v>
      </c>
      <c r="AM5" s="27">
        <v>144777.5417385</v>
      </c>
      <c r="AN5" s="27">
        <v>144622.18380850001</v>
      </c>
      <c r="AO5" s="27">
        <v>147268.38832600001</v>
      </c>
      <c r="AP5" s="27">
        <v>171461.40522999997</v>
      </c>
      <c r="AQ5" s="27">
        <v>170474.32071</v>
      </c>
      <c r="AR5" s="27">
        <v>174062.26604849999</v>
      </c>
      <c r="AS5" s="27">
        <v>174482.08739900001</v>
      </c>
      <c r="AT5" s="27">
        <v>179624.18194549999</v>
      </c>
      <c r="AU5" s="27">
        <v>175748.03841500002</v>
      </c>
      <c r="AV5" s="27">
        <v>181011.16492800001</v>
      </c>
      <c r="AW5" s="27">
        <v>179678.76665000001</v>
      </c>
      <c r="AX5" s="27">
        <v>212842.01969250001</v>
      </c>
      <c r="AY5" s="27">
        <v>214260.20093250001</v>
      </c>
      <c r="AZ5" s="27">
        <v>218723.149565</v>
      </c>
      <c r="BA5" s="11">
        <v>217819.754285</v>
      </c>
      <c r="BB5" s="11">
        <v>228129.34160250003</v>
      </c>
      <c r="BC5" s="11">
        <v>228105.40237500001</v>
      </c>
      <c r="BD5" s="11">
        <v>232468.54314499997</v>
      </c>
      <c r="BE5" s="11">
        <v>235910.827165</v>
      </c>
      <c r="BF5" s="11">
        <v>244842.85982999997</v>
      </c>
      <c r="BG5" s="11">
        <v>246542.17606249999</v>
      </c>
      <c r="BH5" s="11">
        <v>251351.67528249999</v>
      </c>
      <c r="BI5" s="11">
        <v>255157.56520500002</v>
      </c>
      <c r="BJ5" s="11">
        <v>270697.29482499999</v>
      </c>
      <c r="BK5" s="11">
        <v>271553.47701500001</v>
      </c>
      <c r="BL5" s="11">
        <v>273721.13785500004</v>
      </c>
      <c r="BM5" s="11">
        <v>282641.50972999999</v>
      </c>
      <c r="BN5" s="11">
        <v>289133.53804750001</v>
      </c>
      <c r="BO5" s="11">
        <v>291592.4508925</v>
      </c>
      <c r="BP5" s="11">
        <v>301100.50324500003</v>
      </c>
      <c r="BQ5" s="11">
        <v>325423.26653250004</v>
      </c>
      <c r="BR5" s="11">
        <v>338072.80537249998</v>
      </c>
      <c r="BS5" s="11">
        <v>345803.44392250001</v>
      </c>
      <c r="BT5" s="11">
        <v>354774.99485000002</v>
      </c>
      <c r="BU5" s="11">
        <v>354449.03965249995</v>
      </c>
      <c r="BV5" s="11">
        <v>366879.10982750001</v>
      </c>
      <c r="BW5" s="11">
        <v>363509.28823000001</v>
      </c>
      <c r="BX5" s="11">
        <v>376825.05558499997</v>
      </c>
      <c r="BY5" s="11">
        <v>378373.7443125</v>
      </c>
      <c r="BZ5" s="11">
        <v>390225.22590999998</v>
      </c>
      <c r="CA5" s="11">
        <v>392762.46009500005</v>
      </c>
      <c r="CB5" s="11">
        <v>398563.7439225</v>
      </c>
      <c r="CC5" s="11">
        <v>404163.66405249998</v>
      </c>
      <c r="CD5" s="11">
        <v>422645.18063249998</v>
      </c>
    </row>
    <row r="6" spans="1:82" s="8" customFormat="1" ht="18" customHeight="1" x14ac:dyDescent="0.2">
      <c r="A6" s="22" t="s">
        <v>2</v>
      </c>
      <c r="B6" s="28"/>
      <c r="C6" s="29"/>
      <c r="D6" s="29"/>
      <c r="E6" s="29"/>
      <c r="F6" s="29"/>
      <c r="G6" s="29"/>
      <c r="H6" s="29"/>
      <c r="I6" s="29"/>
      <c r="J6" s="29"/>
      <c r="K6" s="29"/>
      <c r="L6" s="29"/>
      <c r="M6" s="29"/>
      <c r="N6" s="30">
        <v>39157</v>
      </c>
      <c r="O6" s="30">
        <v>44871</v>
      </c>
      <c r="P6" s="30">
        <v>49773</v>
      </c>
      <c r="Q6" s="30">
        <v>52301</v>
      </c>
      <c r="R6" s="30">
        <v>53682</v>
      </c>
      <c r="S6" s="30">
        <v>52530</v>
      </c>
      <c r="T6" s="30">
        <v>52235</v>
      </c>
      <c r="U6" s="30">
        <v>52322</v>
      </c>
      <c r="V6" s="30">
        <v>52955</v>
      </c>
      <c r="W6" s="30">
        <v>53520</v>
      </c>
      <c r="X6" s="30">
        <v>55752</v>
      </c>
      <c r="Y6" s="30">
        <v>61682</v>
      </c>
      <c r="Z6" s="30">
        <v>64239</v>
      </c>
      <c r="AA6" s="30">
        <v>66912.463642860006</v>
      </c>
      <c r="AB6" s="30">
        <f>[1]ENGVERS!$X$15/1000</f>
        <v>55554.45593959999</v>
      </c>
      <c r="AC6" s="30">
        <v>55981.876516499993</v>
      </c>
      <c r="AD6" s="30">
        <v>68721.0886875</v>
      </c>
      <c r="AE6" s="30">
        <v>71304.885345499992</v>
      </c>
      <c r="AF6" s="30">
        <v>73851.257654400004</v>
      </c>
      <c r="AG6" s="30">
        <v>66553.208100422082</v>
      </c>
      <c r="AH6" s="30">
        <v>55299.915310000004</v>
      </c>
      <c r="AI6" s="30">
        <v>56183.393910000006</v>
      </c>
      <c r="AJ6" s="30">
        <v>58576.001410000004</v>
      </c>
      <c r="AK6" s="30">
        <v>59382.59117</v>
      </c>
      <c r="AL6" s="30">
        <v>74860.684930000003</v>
      </c>
      <c r="AM6" s="30">
        <v>75217.037418000007</v>
      </c>
      <c r="AN6" s="30">
        <v>77226.536139999997</v>
      </c>
      <c r="AO6" s="30">
        <v>79369.130669999999</v>
      </c>
      <c r="AP6" s="30">
        <v>69594.937439999994</v>
      </c>
      <c r="AQ6" s="30">
        <v>69982.416959999988</v>
      </c>
      <c r="AR6" s="30">
        <v>72167.097708500005</v>
      </c>
      <c r="AS6" s="30">
        <v>74778.494157499998</v>
      </c>
      <c r="AT6" s="30">
        <v>80416.847674000004</v>
      </c>
      <c r="AU6" s="30">
        <v>80666.585322500003</v>
      </c>
      <c r="AV6" s="30">
        <v>83834.37433749999</v>
      </c>
      <c r="AW6" s="30">
        <v>85445.926727500002</v>
      </c>
      <c r="AX6" s="30">
        <v>61108.16145</v>
      </c>
      <c r="AY6" s="30">
        <v>61521.127489999992</v>
      </c>
      <c r="AZ6" s="30">
        <v>63447.669450000001</v>
      </c>
      <c r="BA6" s="14">
        <v>63598.775970000002</v>
      </c>
      <c r="BB6" s="14">
        <v>65051.146899999992</v>
      </c>
      <c r="BC6" s="14">
        <v>66248.99325</v>
      </c>
      <c r="BD6" s="14">
        <v>67277.752859999993</v>
      </c>
      <c r="BE6" s="14">
        <v>69023.661569999997</v>
      </c>
      <c r="BF6" s="14">
        <v>69695.310060000003</v>
      </c>
      <c r="BG6" s="14">
        <v>70716.625790000006</v>
      </c>
      <c r="BH6" s="14">
        <v>72436.428949999987</v>
      </c>
      <c r="BI6" s="14">
        <v>74085.958060000004</v>
      </c>
      <c r="BJ6" s="14">
        <v>76540.332522500015</v>
      </c>
      <c r="BK6" s="14">
        <v>75891.61421249999</v>
      </c>
      <c r="BL6" s="14">
        <v>77565.166920000003</v>
      </c>
      <c r="BM6" s="14">
        <v>74851.674897500008</v>
      </c>
      <c r="BN6" s="14">
        <v>76351.864539999995</v>
      </c>
      <c r="BO6" s="14">
        <v>76455.2542025</v>
      </c>
      <c r="BP6" s="14">
        <v>78937.111695</v>
      </c>
      <c r="BQ6" s="14">
        <v>58574.816650000008</v>
      </c>
      <c r="BR6" s="14">
        <v>61451.347837499998</v>
      </c>
      <c r="BS6" s="14">
        <v>63059.117937499999</v>
      </c>
      <c r="BT6" s="14">
        <v>64296.514342499999</v>
      </c>
      <c r="BU6" s="14">
        <v>64578.747940000001</v>
      </c>
      <c r="BV6" s="14">
        <v>48749.375115000003</v>
      </c>
      <c r="BW6" s="14">
        <v>49145.4798725</v>
      </c>
      <c r="BX6" s="14">
        <v>49511.2605625</v>
      </c>
      <c r="BY6" s="14">
        <v>49741.928857500003</v>
      </c>
      <c r="BZ6" s="14">
        <v>52450.932742500001</v>
      </c>
      <c r="CA6" s="14">
        <v>53506.056735000006</v>
      </c>
      <c r="CB6" s="14">
        <v>54168.444814999995</v>
      </c>
      <c r="CC6" s="14">
        <v>55400.607230000001</v>
      </c>
      <c r="CD6" s="14">
        <v>56749.211659999994</v>
      </c>
    </row>
    <row r="7" spans="1:82" s="8" customFormat="1" ht="18" customHeight="1" thickBot="1" x14ac:dyDescent="0.25">
      <c r="A7" s="23" t="s">
        <v>3</v>
      </c>
      <c r="B7" s="31"/>
      <c r="C7" s="32"/>
      <c r="D7" s="32"/>
      <c r="E7" s="32"/>
      <c r="F7" s="32"/>
      <c r="G7" s="32"/>
      <c r="H7" s="32"/>
      <c r="I7" s="32"/>
      <c r="J7" s="32"/>
      <c r="K7" s="32"/>
      <c r="L7" s="32"/>
      <c r="M7" s="32"/>
      <c r="N7" s="24">
        <v>6353</v>
      </c>
      <c r="O7" s="24">
        <v>6048</v>
      </c>
      <c r="P7" s="24">
        <v>6572</v>
      </c>
      <c r="Q7" s="24">
        <v>6865</v>
      </c>
      <c r="R7" s="24">
        <v>7133</v>
      </c>
      <c r="S7" s="24">
        <v>7311</v>
      </c>
      <c r="T7" s="24">
        <v>7384</v>
      </c>
      <c r="U7" s="24">
        <v>7359</v>
      </c>
      <c r="V7" s="24">
        <v>8054</v>
      </c>
      <c r="W7" s="24">
        <v>8234</v>
      </c>
      <c r="X7" s="24">
        <v>9224</v>
      </c>
      <c r="Y7" s="24">
        <v>5341</v>
      </c>
      <c r="Z7" s="24">
        <v>6047</v>
      </c>
      <c r="AA7" s="24">
        <v>5968.7075685</v>
      </c>
      <c r="AB7" s="24">
        <f>[1]ENGVERS!$Y$15/1000</f>
        <v>6483.8510875000002</v>
      </c>
      <c r="AC7" s="24">
        <v>6454.5145410000014</v>
      </c>
      <c r="AD7" s="24">
        <v>10477.043739000001</v>
      </c>
      <c r="AE7" s="24">
        <v>10994.814042500018</v>
      </c>
      <c r="AF7" s="24">
        <v>11590.687144000001</v>
      </c>
      <c r="AG7" s="24">
        <v>11813.8771903</v>
      </c>
      <c r="AH7" s="24">
        <v>8744.9221099999995</v>
      </c>
      <c r="AI7" s="24">
        <v>8598.9700199999988</v>
      </c>
      <c r="AJ7" s="24">
        <v>8882.8634899999997</v>
      </c>
      <c r="AK7" s="24">
        <v>9135.2269400000005</v>
      </c>
      <c r="AL7" s="24">
        <v>14259.45679</v>
      </c>
      <c r="AM7" s="24">
        <v>14220.765880000003</v>
      </c>
      <c r="AN7" s="24">
        <v>14269.60547</v>
      </c>
      <c r="AO7" s="24">
        <v>14215.16812</v>
      </c>
      <c r="AP7" s="24">
        <v>8973.3441900000016</v>
      </c>
      <c r="AQ7" s="24">
        <v>8741.252120000001</v>
      </c>
      <c r="AR7" s="24">
        <v>8718.3256200000014</v>
      </c>
      <c r="AS7" s="24">
        <v>8694.8921299999984</v>
      </c>
      <c r="AT7" s="24">
        <v>8908.8794999999991</v>
      </c>
      <c r="AU7" s="24">
        <v>8454.9126299999989</v>
      </c>
      <c r="AV7" s="24">
        <v>8365.6545399999995</v>
      </c>
      <c r="AW7" s="24">
        <v>8428.0426950000001</v>
      </c>
      <c r="AX7" s="24">
        <v>9022.5967400000009</v>
      </c>
      <c r="AY7" s="24">
        <v>9046.4050874999994</v>
      </c>
      <c r="AZ7" s="24">
        <v>9250.1652799999993</v>
      </c>
      <c r="BA7" s="17">
        <v>9341.9469499999996</v>
      </c>
      <c r="BB7" s="17">
        <v>9603.6890399999993</v>
      </c>
      <c r="BC7" s="17">
        <v>9345.5990099999999</v>
      </c>
      <c r="BD7" s="17">
        <v>9544.7193399999996</v>
      </c>
      <c r="BE7" s="17">
        <v>9658.7304299999996</v>
      </c>
      <c r="BF7" s="17">
        <v>10080.39472</v>
      </c>
      <c r="BG7" s="17">
        <v>10160.5816</v>
      </c>
      <c r="BH7" s="17">
        <v>10287.257820000001</v>
      </c>
      <c r="BI7" s="17">
        <v>10757.69053</v>
      </c>
      <c r="BJ7" s="17">
        <v>11171.166210000001</v>
      </c>
      <c r="BK7" s="17">
        <v>11309.679189999999</v>
      </c>
      <c r="BL7" s="17">
        <v>11359.521500000001</v>
      </c>
      <c r="BM7" s="17">
        <v>11317.75237</v>
      </c>
      <c r="BN7" s="17">
        <v>11747.514009999999</v>
      </c>
      <c r="BO7" s="17">
        <v>11794.544019999999</v>
      </c>
      <c r="BP7" s="17">
        <v>11672.829400000001</v>
      </c>
      <c r="BQ7" s="17">
        <v>11811.128909999999</v>
      </c>
      <c r="BR7" s="17">
        <v>11455.707082499999</v>
      </c>
      <c r="BS7" s="17">
        <v>11420.279452500001</v>
      </c>
      <c r="BT7" s="17">
        <v>11518.376600000001</v>
      </c>
      <c r="BU7" s="17">
        <v>11488.10382</v>
      </c>
      <c r="BV7" s="17">
        <v>26762.720390000002</v>
      </c>
      <c r="BW7" s="17">
        <v>26366.653127500002</v>
      </c>
      <c r="BX7" s="17">
        <v>26119.317759999998</v>
      </c>
      <c r="BY7" s="17">
        <v>25920.794870000002</v>
      </c>
      <c r="BZ7" s="17">
        <v>25451.302170000003</v>
      </c>
      <c r="CA7" s="17">
        <v>25188.794275000004</v>
      </c>
      <c r="CB7" s="17">
        <v>25014.406189999998</v>
      </c>
      <c r="CC7" s="17">
        <v>25071.760200000001</v>
      </c>
      <c r="CD7" s="17">
        <v>25390.809120000002</v>
      </c>
    </row>
    <row r="8" spans="1:82" s="8" customFormat="1" ht="20.25" customHeight="1" thickBot="1" x14ac:dyDescent="0.25">
      <c r="A8" s="33" t="s">
        <v>4</v>
      </c>
      <c r="B8" s="34"/>
      <c r="C8" s="35"/>
      <c r="D8" s="35"/>
      <c r="E8" s="35"/>
      <c r="F8" s="35"/>
      <c r="G8" s="35"/>
      <c r="H8" s="35"/>
      <c r="I8" s="35"/>
      <c r="J8" s="35"/>
      <c r="K8" s="35"/>
      <c r="L8" s="35"/>
      <c r="M8" s="35"/>
      <c r="N8" s="36">
        <f t="shared" ref="N8:Z8" si="0">SUM(N5:N7)</f>
        <v>152374</v>
      </c>
      <c r="O8" s="36">
        <f t="shared" si="0"/>
        <v>167987</v>
      </c>
      <c r="P8" s="36">
        <f t="shared" si="0"/>
        <v>181551</v>
      </c>
      <c r="Q8" s="36">
        <f t="shared" si="0"/>
        <v>193068</v>
      </c>
      <c r="R8" s="36">
        <f t="shared" si="0"/>
        <v>197681</v>
      </c>
      <c r="S8" s="36">
        <f t="shared" si="0"/>
        <v>199940</v>
      </c>
      <c r="T8" s="36">
        <f t="shared" si="0"/>
        <v>199121</v>
      </c>
      <c r="U8" s="36">
        <f t="shared" si="0"/>
        <v>199880</v>
      </c>
      <c r="V8" s="36">
        <f t="shared" si="0"/>
        <v>202677</v>
      </c>
      <c r="W8" s="36">
        <f t="shared" si="0"/>
        <v>203105</v>
      </c>
      <c r="X8" s="36">
        <f t="shared" si="0"/>
        <v>208872</v>
      </c>
      <c r="Y8" s="36">
        <f t="shared" si="0"/>
        <v>213772</v>
      </c>
      <c r="Z8" s="36">
        <f t="shared" si="0"/>
        <v>219090</v>
      </c>
      <c r="AA8" s="36">
        <v>222276.93044135996</v>
      </c>
      <c r="AB8" s="36">
        <f>[1]ENGVERS!$C$15/1000</f>
        <v>228715.32537910002</v>
      </c>
      <c r="AC8" s="36">
        <f>AC5+AC6+AC7</f>
        <v>230371.0201355</v>
      </c>
      <c r="AD8" s="36">
        <f>AD5+AD6+AD7</f>
        <v>232440.04439449997</v>
      </c>
      <c r="AE8" s="36">
        <v>235613.11441100002</v>
      </c>
      <c r="AF8" s="36">
        <v>242605.99824439996</v>
      </c>
      <c r="AG8" s="36">
        <f>AG5+AG6+AG7</f>
        <v>224661.87673729338</v>
      </c>
      <c r="AH8" s="36">
        <v>223537.41130000004</v>
      </c>
      <c r="AI8" s="36">
        <v>221376.21926000001</v>
      </c>
      <c r="AJ8" s="36">
        <v>225289.96857000006</v>
      </c>
      <c r="AK8" s="36">
        <v>226758.25747000001</v>
      </c>
      <c r="AL8" s="36">
        <v>233230.75742850002</v>
      </c>
      <c r="AM8" s="36">
        <v>234215.34503650002</v>
      </c>
      <c r="AN8" s="36">
        <v>236118.3254185</v>
      </c>
      <c r="AO8" s="36">
        <v>240852.68711599999</v>
      </c>
      <c r="AP8" s="36">
        <v>250029.68802050003</v>
      </c>
      <c r="AQ8" s="36">
        <v>249197.98978999999</v>
      </c>
      <c r="AR8" s="36">
        <v>254947.68937699997</v>
      </c>
      <c r="AS8" s="36">
        <v>257955.47368650002</v>
      </c>
      <c r="AT8" s="36">
        <v>268949.90911949996</v>
      </c>
      <c r="AU8" s="36">
        <v>264869.53636750003</v>
      </c>
      <c r="AV8" s="36">
        <v>273211.19380550005</v>
      </c>
      <c r="AW8" s="36">
        <v>273552.7360725</v>
      </c>
      <c r="AX8" s="36">
        <v>282972.77788249997</v>
      </c>
      <c r="AY8" s="36">
        <v>284827.73350999999</v>
      </c>
      <c r="AZ8" s="36">
        <v>291420.98429499997</v>
      </c>
      <c r="BA8" s="37">
        <v>290760.477205</v>
      </c>
      <c r="BB8" s="37">
        <v>302784.17754250008</v>
      </c>
      <c r="BC8" s="37">
        <v>303699.99463500001</v>
      </c>
      <c r="BD8" s="37">
        <v>309291.01534499996</v>
      </c>
      <c r="BE8" s="37">
        <v>314593.21916500002</v>
      </c>
      <c r="BF8" s="37">
        <v>324618.56461</v>
      </c>
      <c r="BG8" s="37">
        <v>327419.38345250004</v>
      </c>
      <c r="BH8" s="37">
        <v>334075.36205249996</v>
      </c>
      <c r="BI8" s="37">
        <v>340001.21379499993</v>
      </c>
      <c r="BJ8" s="37">
        <v>358408.7935575</v>
      </c>
      <c r="BK8" s="37">
        <v>358754.77041749994</v>
      </c>
      <c r="BL8" s="37">
        <v>362645.826275</v>
      </c>
      <c r="BM8" s="37">
        <v>368810.93699750007</v>
      </c>
      <c r="BN8" s="37">
        <v>377232.91659750004</v>
      </c>
      <c r="BO8" s="37">
        <v>379842.24911500001</v>
      </c>
      <c r="BP8" s="37">
        <v>391710.44434000005</v>
      </c>
      <c r="BQ8" s="37">
        <v>395809.21209250001</v>
      </c>
      <c r="BR8" s="37">
        <v>410979.86029249994</v>
      </c>
      <c r="BS8" s="37">
        <v>420282.84131250001</v>
      </c>
      <c r="BT8" s="37">
        <v>430589.88579249999</v>
      </c>
      <c r="BU8" s="37">
        <v>430515.8914125</v>
      </c>
      <c r="BV8" s="37">
        <v>442391.20533249999</v>
      </c>
      <c r="BW8" s="37">
        <v>439021.42123000004</v>
      </c>
      <c r="BX8" s="37">
        <v>452455.63390749996</v>
      </c>
      <c r="BY8" s="37">
        <v>454036.46804000001</v>
      </c>
      <c r="BZ8" s="37">
        <v>468127.4608225</v>
      </c>
      <c r="CA8" s="37">
        <v>471457.31110500003</v>
      </c>
      <c r="CB8" s="37">
        <v>477746.5949275</v>
      </c>
      <c r="CC8" s="37">
        <v>484636.03148250002</v>
      </c>
      <c r="CD8" s="37">
        <v>504785.20141249994</v>
      </c>
    </row>
    <row r="9" spans="1:82" s="8" customFormat="1" ht="12.75" x14ac:dyDescent="0.2"/>
    <row r="10" spans="1:82" s="8" customFormat="1" ht="12.75" x14ac:dyDescent="0.2">
      <c r="A10" s="99" t="s">
        <v>13</v>
      </c>
      <c r="B10" s="99"/>
      <c r="C10" s="99"/>
      <c r="D10" s="99"/>
      <c r="E10" s="99"/>
      <c r="F10" s="99"/>
      <c r="G10" s="99"/>
      <c r="H10" s="99"/>
      <c r="I10" s="99"/>
      <c r="J10" s="99"/>
    </row>
  </sheetData>
  <mergeCells count="1">
    <mergeCell ref="A10:J10"/>
  </mergeCells>
  <pageMargins left="0.70866141732283472" right="0.70866141732283472" top="0.74803149606299213" bottom="0.74803149606299213" header="0.31496062992125984" footer="0.31496062992125984"/>
  <pageSetup paperSize="9" scale="90" orientation="landscape" r:id="rId1"/>
  <ignoredErrors>
    <ignoredError sqref="N8:Z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topLeftCell="BT1" activePane="topRight" state="frozen"/>
      <selection pane="topRight" activeCell="CD4" sqref="CD4:CD8"/>
    </sheetView>
  </sheetViews>
  <sheetFormatPr defaultRowHeight="14.25" x14ac:dyDescent="0.2"/>
  <cols>
    <col min="1" max="1" width="21.7109375" style="1" customWidth="1"/>
    <col min="2" max="13" width="12.7109375" style="1" hidden="1" customWidth="1"/>
    <col min="14" max="48" width="12.7109375" style="1" customWidth="1"/>
    <col min="49" max="61" width="12" style="1" customWidth="1"/>
    <col min="62" max="62" width="13.140625" style="1" customWidth="1"/>
    <col min="63" max="63" width="11.28515625" style="1" bestFit="1" customWidth="1"/>
    <col min="64" max="64" width="11.7109375" style="1" customWidth="1"/>
    <col min="65" max="65" width="10.140625" style="1" bestFit="1" customWidth="1"/>
    <col min="66" max="82" width="11.28515625" style="1" bestFit="1" customWidth="1"/>
    <col min="83" max="16384" width="9.140625" style="1"/>
  </cols>
  <sheetData>
    <row r="1" spans="1:82" ht="21" customHeight="1" x14ac:dyDescent="0.2">
      <c r="A1" s="5" t="s">
        <v>10</v>
      </c>
    </row>
    <row r="2" spans="1:82" ht="15" customHeight="1" x14ac:dyDescent="0.2"/>
    <row r="3" spans="1:82" s="8" customFormat="1" ht="15" customHeight="1" thickBot="1" x14ac:dyDescent="0.25">
      <c r="A3" s="2" t="s">
        <v>5</v>
      </c>
    </row>
    <row r="4" spans="1:82"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21" t="s">
        <v>1</v>
      </c>
      <c r="B5" s="25"/>
      <c r="C5" s="26"/>
      <c r="D5" s="26"/>
      <c r="E5" s="26"/>
      <c r="F5" s="26"/>
      <c r="G5" s="26"/>
      <c r="H5" s="26"/>
      <c r="I5" s="26"/>
      <c r="J5" s="26"/>
      <c r="K5" s="26"/>
      <c r="L5" s="26"/>
      <c r="M5" s="26"/>
      <c r="N5" s="11">
        <v>8676</v>
      </c>
      <c r="O5" s="11">
        <v>9910</v>
      </c>
      <c r="P5" s="11">
        <v>10342</v>
      </c>
      <c r="Q5" s="11">
        <v>9583</v>
      </c>
      <c r="R5" s="11">
        <v>9949</v>
      </c>
      <c r="S5" s="11">
        <v>6846</v>
      </c>
      <c r="T5" s="11">
        <v>7818</v>
      </c>
      <c r="U5" s="11">
        <v>7521</v>
      </c>
      <c r="V5" s="11">
        <v>7408</v>
      </c>
      <c r="W5" s="11">
        <v>7237</v>
      </c>
      <c r="X5" s="11">
        <v>8780</v>
      </c>
      <c r="Y5" s="11">
        <v>9063</v>
      </c>
      <c r="Z5" s="11">
        <v>9613</v>
      </c>
      <c r="AA5" s="11">
        <v>8729.4194977410007</v>
      </c>
      <c r="AB5" s="11">
        <f>[1]ENGVERS!$W$21/1000</f>
        <v>8421.126545294901</v>
      </c>
      <c r="AC5" s="11">
        <v>11504.953832345403</v>
      </c>
      <c r="AD5" s="11">
        <v>12367.416254322783</v>
      </c>
      <c r="AE5" s="11">
        <v>10619.6457837198</v>
      </c>
      <c r="AF5" s="11">
        <v>9192.104434278981</v>
      </c>
      <c r="AG5" s="11">
        <v>4071.2305128949979</v>
      </c>
      <c r="AH5" s="11">
        <v>5178.9553385805002</v>
      </c>
      <c r="AI5" s="11">
        <v>3579.0193788418455</v>
      </c>
      <c r="AJ5" s="11">
        <v>4353.6666121318021</v>
      </c>
      <c r="AK5" s="11">
        <v>5250.6516054634767</v>
      </c>
      <c r="AL5" s="11">
        <v>4015.7281282914159</v>
      </c>
      <c r="AM5" s="11">
        <v>3547.67423405</v>
      </c>
      <c r="AN5" s="11">
        <v>2819.3129990019993</v>
      </c>
      <c r="AO5" s="11">
        <v>3723.6468875029996</v>
      </c>
      <c r="AP5" s="11">
        <v>5815.5539479819909</v>
      </c>
      <c r="AQ5" s="11">
        <v>2831.2842978420008</v>
      </c>
      <c r="AR5" s="11">
        <v>2753.5670816590036</v>
      </c>
      <c r="AS5" s="11">
        <v>2683.508182742999</v>
      </c>
      <c r="AT5" s="11">
        <v>4242.9955991060024</v>
      </c>
      <c r="AU5" s="11">
        <v>3539.8206692209928</v>
      </c>
      <c r="AV5" s="11">
        <v>3333.6108606450025</v>
      </c>
      <c r="AW5" s="11">
        <v>3887.7607800000001</v>
      </c>
      <c r="AX5" s="11">
        <v>5616.7196634189786</v>
      </c>
      <c r="AY5" s="11">
        <v>3474.6708091679898</v>
      </c>
      <c r="AZ5" s="11">
        <v>2762.7849889029853</v>
      </c>
      <c r="BA5" s="11">
        <v>2135.5910299999996</v>
      </c>
      <c r="BB5" s="11">
        <v>2420.2384808109937</v>
      </c>
      <c r="BC5" s="11">
        <v>2549.3694399999999</v>
      </c>
      <c r="BD5" s="11">
        <v>4298.0979799999996</v>
      </c>
      <c r="BE5" s="11">
        <v>4841.4027399999995</v>
      </c>
      <c r="BF5" s="11">
        <v>2690.9945299999999</v>
      </c>
      <c r="BG5" s="11">
        <v>2852.9773700000001</v>
      </c>
      <c r="BH5" s="11">
        <v>3565.4143199999999</v>
      </c>
      <c r="BI5" s="11">
        <v>4710.4972900000002</v>
      </c>
      <c r="BJ5" s="11">
        <v>4752.0844311859855</v>
      </c>
      <c r="BK5" s="11">
        <v>2978.92875</v>
      </c>
      <c r="BL5" s="11">
        <v>5493.8747700000004</v>
      </c>
      <c r="BM5" s="11">
        <v>6856.4389700000002</v>
      </c>
      <c r="BN5" s="11">
        <v>5637.4191000000001</v>
      </c>
      <c r="BO5" s="11">
        <v>3843.5784499999995</v>
      </c>
      <c r="BP5" s="11">
        <v>6341.639797251295</v>
      </c>
      <c r="BQ5" s="11">
        <v>3338.2448899999999</v>
      </c>
      <c r="BR5" s="11">
        <v>1351.4718799999998</v>
      </c>
      <c r="BS5" s="11">
        <v>4084.7260600000004</v>
      </c>
      <c r="BT5" s="11">
        <v>3129.4272651873457</v>
      </c>
      <c r="BU5" s="11">
        <v>7880.01176710662</v>
      </c>
      <c r="BV5" s="11">
        <v>5169.7079199999998</v>
      </c>
      <c r="BW5" s="11">
        <v>6389.231875563677</v>
      </c>
      <c r="BX5" s="11">
        <v>8008.8231599999999</v>
      </c>
      <c r="BY5" s="11">
        <v>10083.177886555412</v>
      </c>
      <c r="BZ5" s="11">
        <v>9243.9971664017521</v>
      </c>
      <c r="CA5" s="11">
        <v>5640.4847464118357</v>
      </c>
      <c r="CB5" s="11">
        <v>6916.2089848514206</v>
      </c>
      <c r="CC5" s="11">
        <v>5885.4748813925544</v>
      </c>
      <c r="CD5" s="11">
        <v>7760.1748900000002</v>
      </c>
    </row>
    <row r="6" spans="1:82" s="8" customFormat="1" ht="18" customHeight="1" x14ac:dyDescent="0.2">
      <c r="A6" s="22" t="s">
        <v>2</v>
      </c>
      <c r="B6" s="28"/>
      <c r="C6" s="29"/>
      <c r="D6" s="29"/>
      <c r="E6" s="29"/>
      <c r="F6" s="29"/>
      <c r="G6" s="29"/>
      <c r="H6" s="29"/>
      <c r="I6" s="29"/>
      <c r="J6" s="29"/>
      <c r="K6" s="29"/>
      <c r="L6" s="29"/>
      <c r="M6" s="29"/>
      <c r="N6" s="14">
        <v>1508</v>
      </c>
      <c r="O6" s="14">
        <v>1250</v>
      </c>
      <c r="P6" s="14">
        <v>1613</v>
      </c>
      <c r="Q6" s="14">
        <v>1815</v>
      </c>
      <c r="R6" s="14">
        <v>1293</v>
      </c>
      <c r="S6" s="14">
        <v>1377</v>
      </c>
      <c r="T6" s="14">
        <v>1135</v>
      </c>
      <c r="U6" s="14">
        <v>1887</v>
      </c>
      <c r="V6" s="14">
        <v>1814</v>
      </c>
      <c r="W6" s="14">
        <v>1818</v>
      </c>
      <c r="X6" s="14">
        <v>2135</v>
      </c>
      <c r="Y6" s="14">
        <v>4092</v>
      </c>
      <c r="Z6" s="14">
        <v>4659</v>
      </c>
      <c r="AA6" s="14">
        <v>3781.8130828020007</v>
      </c>
      <c r="AB6" s="14">
        <f>[1]ENGVERS!$X$21/1000</f>
        <v>3379.1095766660014</v>
      </c>
      <c r="AC6" s="14">
        <v>4290.417090649802</v>
      </c>
      <c r="AD6" s="14">
        <v>4311.5751076480001</v>
      </c>
      <c r="AE6" s="14">
        <v>4603.2569610230012</v>
      </c>
      <c r="AF6" s="14">
        <v>4199.2322191780013</v>
      </c>
      <c r="AG6" s="14">
        <v>2940.0530583494183</v>
      </c>
      <c r="AH6" s="14">
        <v>2882.6791648929971</v>
      </c>
      <c r="AI6" s="14">
        <v>2071.1506513370014</v>
      </c>
      <c r="AJ6" s="14">
        <v>2269.0745383279991</v>
      </c>
      <c r="AK6" s="14">
        <v>3317.6717042633018</v>
      </c>
      <c r="AL6" s="14">
        <v>4051.5605131730495</v>
      </c>
      <c r="AM6" s="14">
        <v>3240.7541366687033</v>
      </c>
      <c r="AN6" s="14">
        <v>2935.7560662372211</v>
      </c>
      <c r="AO6" s="14">
        <v>3982.2056773709983</v>
      </c>
      <c r="AP6" s="14">
        <v>3287.277023080992</v>
      </c>
      <c r="AQ6" s="14">
        <v>3092.1824991559965</v>
      </c>
      <c r="AR6" s="14">
        <v>3121.5041291010002</v>
      </c>
      <c r="AS6" s="14">
        <v>3229.2811126119991</v>
      </c>
      <c r="AT6" s="14">
        <v>3575.8544462660007</v>
      </c>
      <c r="AU6" s="14">
        <v>2486.5031860389981</v>
      </c>
      <c r="AV6" s="14">
        <v>2878.0814900249984</v>
      </c>
      <c r="AW6" s="14">
        <v>4186.2070899999999</v>
      </c>
      <c r="AX6" s="14">
        <v>3182.3695337069903</v>
      </c>
      <c r="AY6" s="14">
        <v>3195.1067985300001</v>
      </c>
      <c r="AZ6" s="14">
        <v>3126.9494564719957</v>
      </c>
      <c r="BA6" s="14">
        <v>3775.1709100000003</v>
      </c>
      <c r="BB6" s="14">
        <v>3818.7532317799892</v>
      </c>
      <c r="BC6" s="14">
        <v>3393.8505200000004</v>
      </c>
      <c r="BD6" s="14">
        <v>3079.8053199999999</v>
      </c>
      <c r="BE6" s="14">
        <v>3765.7732300000002</v>
      </c>
      <c r="BF6" s="14">
        <v>3253.4791700000001</v>
      </c>
      <c r="BG6" s="14">
        <v>3125.9673299999995</v>
      </c>
      <c r="BH6" s="14">
        <v>3162.7763799999998</v>
      </c>
      <c r="BI6" s="14">
        <v>3906.78334</v>
      </c>
      <c r="BJ6" s="14">
        <v>3274.559793085989</v>
      </c>
      <c r="BK6" s="14">
        <v>3309.0446900000006</v>
      </c>
      <c r="BL6" s="14">
        <v>3249.0703100000001</v>
      </c>
      <c r="BM6" s="14">
        <v>2509.1604999999995</v>
      </c>
      <c r="BN6" s="14">
        <v>2942.1163900000001</v>
      </c>
      <c r="BO6" s="14">
        <v>2669.9354500000004</v>
      </c>
      <c r="BP6" s="14">
        <v>2353.3089457570004</v>
      </c>
      <c r="BQ6" s="14">
        <v>2373.6344899999999</v>
      </c>
      <c r="BR6" s="14">
        <v>2194.9708599999999</v>
      </c>
      <c r="BS6" s="14">
        <v>2405.3940299999999</v>
      </c>
      <c r="BT6" s="14">
        <v>2370.6900593352907</v>
      </c>
      <c r="BU6" s="14">
        <v>2850.1892688298003</v>
      </c>
      <c r="BV6" s="14">
        <v>2239.9915099999998</v>
      </c>
      <c r="BW6" s="14">
        <v>2685.5227526538993</v>
      </c>
      <c r="BX6" s="14">
        <v>2930.5429199999994</v>
      </c>
      <c r="BY6" s="14">
        <v>3063.1004194014022</v>
      </c>
      <c r="BZ6" s="14">
        <v>3227.1189619260904</v>
      </c>
      <c r="CA6" s="14">
        <v>3383.9462095338968</v>
      </c>
      <c r="CB6" s="14">
        <v>3390.6428758552906</v>
      </c>
      <c r="CC6" s="14">
        <v>4206.3132669558981</v>
      </c>
      <c r="CD6" s="14">
        <v>3443.4674600000003</v>
      </c>
    </row>
    <row r="7" spans="1:82" s="8" customFormat="1" ht="18" customHeight="1" thickBot="1" x14ac:dyDescent="0.25">
      <c r="A7" s="23" t="s">
        <v>3</v>
      </c>
      <c r="B7" s="31"/>
      <c r="C7" s="32"/>
      <c r="D7" s="32"/>
      <c r="E7" s="32"/>
      <c r="F7" s="32"/>
      <c r="G7" s="32"/>
      <c r="H7" s="32"/>
      <c r="I7" s="32"/>
      <c r="J7" s="32"/>
      <c r="K7" s="32"/>
      <c r="L7" s="32"/>
      <c r="M7" s="32"/>
      <c r="N7" s="17">
        <v>511</v>
      </c>
      <c r="O7" s="17">
        <v>619</v>
      </c>
      <c r="P7" s="17">
        <v>724</v>
      </c>
      <c r="Q7" s="17">
        <v>958</v>
      </c>
      <c r="R7" s="17">
        <v>945</v>
      </c>
      <c r="S7" s="17">
        <v>862</v>
      </c>
      <c r="T7" s="17">
        <v>2451</v>
      </c>
      <c r="U7" s="17">
        <v>2354</v>
      </c>
      <c r="V7" s="17">
        <v>2514</v>
      </c>
      <c r="W7" s="17">
        <v>2260</v>
      </c>
      <c r="X7" s="17">
        <v>2418</v>
      </c>
      <c r="Y7" s="17">
        <v>670</v>
      </c>
      <c r="Z7" s="17">
        <v>766</v>
      </c>
      <c r="AA7" s="17">
        <v>585.39531497400003</v>
      </c>
      <c r="AB7" s="17">
        <f>[1]ENGVERS!$Y$21/1000</f>
        <v>688.81923678300018</v>
      </c>
      <c r="AC7" s="17">
        <v>675.7758895799999</v>
      </c>
      <c r="AD7" s="17">
        <v>1638.1202368040001</v>
      </c>
      <c r="AE7" s="17">
        <v>1401.3817667390015</v>
      </c>
      <c r="AF7" s="17">
        <v>1074.0653874440004</v>
      </c>
      <c r="AG7" s="17">
        <v>574.77621176837738</v>
      </c>
      <c r="AH7" s="17">
        <v>161.91005603000013</v>
      </c>
      <c r="AI7" s="17">
        <v>254.56688621300015</v>
      </c>
      <c r="AJ7" s="17">
        <v>216.66340360100017</v>
      </c>
      <c r="AK7" s="17">
        <v>215.47504474599981</v>
      </c>
      <c r="AL7" s="17">
        <v>220.76065780399969</v>
      </c>
      <c r="AM7" s="17">
        <v>160.40597747800007</v>
      </c>
      <c r="AN7" s="17">
        <v>347.52071607799996</v>
      </c>
      <c r="AO7" s="17">
        <v>300.49248341400022</v>
      </c>
      <c r="AP7" s="17">
        <v>194.18493616999911</v>
      </c>
      <c r="AQ7" s="17">
        <v>168.72178068399896</v>
      </c>
      <c r="AR7" s="17">
        <v>68.814536130000192</v>
      </c>
      <c r="AS7" s="17">
        <v>516.83735023700012</v>
      </c>
      <c r="AT7" s="17">
        <v>526.41003254200029</v>
      </c>
      <c r="AU7" s="17">
        <v>418.60840440699997</v>
      </c>
      <c r="AV7" s="17">
        <v>423.68653978599986</v>
      </c>
      <c r="AW7" s="17">
        <v>343.05054999999999</v>
      </c>
      <c r="AX7" s="17">
        <v>427.62821056999917</v>
      </c>
      <c r="AY7" s="17">
        <v>288.61126592499897</v>
      </c>
      <c r="AZ7" s="17">
        <v>299.28076094899848</v>
      </c>
      <c r="BA7" s="17">
        <v>473.93086999999997</v>
      </c>
      <c r="BB7" s="17">
        <v>226.19815780699892</v>
      </c>
      <c r="BC7" s="17">
        <v>262.84371999999996</v>
      </c>
      <c r="BD7" s="17">
        <v>202.49562</v>
      </c>
      <c r="BE7" s="17">
        <v>269.14868999999999</v>
      </c>
      <c r="BF7" s="17">
        <v>155.28383000000002</v>
      </c>
      <c r="BG7" s="17">
        <v>175.71941000000001</v>
      </c>
      <c r="BH7" s="17">
        <v>187.42020000000002</v>
      </c>
      <c r="BI7" s="17">
        <v>212.67798999999999</v>
      </c>
      <c r="BJ7" s="17">
        <v>174.97395196999904</v>
      </c>
      <c r="BK7" s="17">
        <v>222.58421999999999</v>
      </c>
      <c r="BL7" s="17">
        <v>246.30189000000001</v>
      </c>
      <c r="BM7" s="17">
        <v>277.60467999999997</v>
      </c>
      <c r="BN7" s="17">
        <v>260.74038999999999</v>
      </c>
      <c r="BO7" s="17">
        <v>303.68347</v>
      </c>
      <c r="BP7" s="17">
        <v>299.4960776341</v>
      </c>
      <c r="BQ7" s="17">
        <v>139.08555000000001</v>
      </c>
      <c r="BR7" s="17">
        <v>85.98066</v>
      </c>
      <c r="BS7" s="17">
        <v>24.462759999999999</v>
      </c>
      <c r="BT7" s="17">
        <v>0</v>
      </c>
      <c r="BU7" s="17">
        <v>165.41562787590001</v>
      </c>
      <c r="BV7" s="17">
        <v>782.75432999999998</v>
      </c>
      <c r="BW7" s="17">
        <v>484.80769770000001</v>
      </c>
      <c r="BX7" s="17">
        <v>485.33987999999999</v>
      </c>
      <c r="BY7" s="17">
        <v>599.43409960829979</v>
      </c>
      <c r="BZ7" s="17">
        <v>648.90873321489823</v>
      </c>
      <c r="CA7" s="17">
        <v>481.04064199999976</v>
      </c>
      <c r="CB7" s="17">
        <v>578.81701373059866</v>
      </c>
      <c r="CC7" s="17">
        <v>834.13684069399847</v>
      </c>
      <c r="CD7" s="17">
        <v>740.51231999999993</v>
      </c>
    </row>
    <row r="8" spans="1:82" s="8" customFormat="1" ht="16.5"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7">
        <f t="shared" si="0"/>
        <v>10695</v>
      </c>
      <c r="O8" s="37">
        <f t="shared" si="0"/>
        <v>11779</v>
      </c>
      <c r="P8" s="37">
        <f t="shared" si="0"/>
        <v>12679</v>
      </c>
      <c r="Q8" s="37">
        <f t="shared" si="0"/>
        <v>12356</v>
      </c>
      <c r="R8" s="37">
        <f t="shared" si="0"/>
        <v>12187</v>
      </c>
      <c r="S8" s="37">
        <f t="shared" si="0"/>
        <v>9085</v>
      </c>
      <c r="T8" s="37">
        <f t="shared" si="0"/>
        <v>11404</v>
      </c>
      <c r="U8" s="37">
        <f t="shared" si="0"/>
        <v>11762</v>
      </c>
      <c r="V8" s="37">
        <f t="shared" si="0"/>
        <v>11736</v>
      </c>
      <c r="W8" s="37">
        <f t="shared" si="0"/>
        <v>11315</v>
      </c>
      <c r="X8" s="37">
        <f t="shared" si="0"/>
        <v>13333</v>
      </c>
      <c r="Y8" s="37">
        <f t="shared" si="0"/>
        <v>13825</v>
      </c>
      <c r="Z8" s="37">
        <f t="shared" si="0"/>
        <v>15038</v>
      </c>
      <c r="AA8" s="37">
        <v>13096.627895517</v>
      </c>
      <c r="AB8" s="37">
        <f>[1]ENGVERS!$C$21/1000</f>
        <v>12489.055358743903</v>
      </c>
      <c r="AC8" s="37">
        <f>AC5+AC6+AC7</f>
        <v>16471.146812575207</v>
      </c>
      <c r="AD8" s="37">
        <f>AD5+AD6+AD7</f>
        <v>18317.111598774783</v>
      </c>
      <c r="AE8" s="37">
        <v>16624.284511481805</v>
      </c>
      <c r="AF8" s="37">
        <v>14465.402040900986</v>
      </c>
      <c r="AG8" s="37">
        <f>AG5+AG6+AG7</f>
        <v>7586.0597830127936</v>
      </c>
      <c r="AH8" s="37">
        <v>8223.544559503498</v>
      </c>
      <c r="AI8" s="37">
        <v>5904.7369163918456</v>
      </c>
      <c r="AJ8" s="37">
        <v>6839.4045540608022</v>
      </c>
      <c r="AK8" s="37">
        <v>8783.7983544727795</v>
      </c>
      <c r="AL8" s="37">
        <v>8288.0492992684649</v>
      </c>
      <c r="AM8" s="37">
        <v>6948.8343481967022</v>
      </c>
      <c r="AN8" s="37">
        <v>6102.5897813172205</v>
      </c>
      <c r="AO8" s="37">
        <v>8006.3450482879971</v>
      </c>
      <c r="AP8" s="37">
        <v>9297.0159072329825</v>
      </c>
      <c r="AQ8" s="37">
        <v>6092.1885776819963</v>
      </c>
      <c r="AR8" s="37">
        <v>5943.885746890006</v>
      </c>
      <c r="AS8" s="37">
        <v>6429.6266455919995</v>
      </c>
      <c r="AT8" s="37">
        <v>8345.260077914003</v>
      </c>
      <c r="AU8" s="37">
        <v>6444.9322596669908</v>
      </c>
      <c r="AV8" s="37">
        <v>6635.3788904560006</v>
      </c>
      <c r="AW8" s="37">
        <v>8417.0184200000003</v>
      </c>
      <c r="AX8" s="37">
        <v>9226.7174076959673</v>
      </c>
      <c r="AY8" s="37">
        <v>6958.3888736229883</v>
      </c>
      <c r="AZ8" s="37">
        <v>6189.0152063239802</v>
      </c>
      <c r="BA8" s="37">
        <v>6384.6928100000005</v>
      </c>
      <c r="BB8" s="37">
        <v>6465.1898703979805</v>
      </c>
      <c r="BC8" s="37">
        <v>6206.0636800000002</v>
      </c>
      <c r="BD8" s="37">
        <v>7580.3989199999987</v>
      </c>
      <c r="BE8" s="37">
        <v>8876.324660000002</v>
      </c>
      <c r="BF8" s="37">
        <v>6099.757529999999</v>
      </c>
      <c r="BG8" s="37">
        <v>6154.6641099999997</v>
      </c>
      <c r="BH8" s="37">
        <v>6915.6108999999997</v>
      </c>
      <c r="BI8" s="37">
        <v>8829.9586199999994</v>
      </c>
      <c r="BJ8" s="37">
        <v>8201.6181762419728</v>
      </c>
      <c r="BK8" s="37">
        <v>6510.5576600000004</v>
      </c>
      <c r="BL8" s="37">
        <v>8989.2469700000001</v>
      </c>
      <c r="BM8" s="37">
        <v>9643.2041499999978</v>
      </c>
      <c r="BN8" s="37">
        <v>8840.2758799999992</v>
      </c>
      <c r="BO8" s="37">
        <v>6817.197369999999</v>
      </c>
      <c r="BP8" s="37">
        <v>8994.4448206423949</v>
      </c>
      <c r="BQ8" s="37">
        <v>5850.9649300000001</v>
      </c>
      <c r="BR8" s="37">
        <v>3632.4233999999997</v>
      </c>
      <c r="BS8" s="37">
        <v>6514.5828499999998</v>
      </c>
      <c r="BT8" s="37">
        <v>5500.1173245226364</v>
      </c>
      <c r="BU8" s="37">
        <v>10895.616663812321</v>
      </c>
      <c r="BV8" s="37">
        <v>8192.4537600000003</v>
      </c>
      <c r="BW8" s="37">
        <v>9559.5623259175754</v>
      </c>
      <c r="BX8" s="37">
        <v>11424.705959999999</v>
      </c>
      <c r="BY8" s="37">
        <v>13745.712405565113</v>
      </c>
      <c r="BZ8" s="37">
        <v>13120.024861542741</v>
      </c>
      <c r="CA8" s="37">
        <v>9505.4715979457305</v>
      </c>
      <c r="CB8" s="37">
        <v>10885.66887443731</v>
      </c>
      <c r="CC8" s="37">
        <v>10925.924989042451</v>
      </c>
      <c r="CD8" s="37">
        <v>11944.15467</v>
      </c>
    </row>
    <row r="9" spans="1:82" s="8" customFormat="1" ht="12.75" x14ac:dyDescent="0.2"/>
    <row r="10" spans="1:82" s="8" customFormat="1" ht="12.75" x14ac:dyDescent="0.2">
      <c r="A10" s="100" t="s">
        <v>14</v>
      </c>
      <c r="B10" s="100"/>
      <c r="C10" s="100"/>
      <c r="D10" s="100"/>
      <c r="E10" s="100"/>
      <c r="F10" s="100"/>
      <c r="G10" s="100"/>
      <c r="H10" s="100"/>
      <c r="I10" s="100"/>
      <c r="J10" s="100"/>
    </row>
  </sheetData>
  <mergeCells count="1">
    <mergeCell ref="A10:J10"/>
  </mergeCells>
  <pageMargins left="0.70866141732283472" right="0.70866141732283472" top="0.74803149606299213" bottom="0.74803149606299213" header="0.31496062992125984" footer="0.31496062992125984"/>
  <pageSetup paperSize="9" scale="85" orientation="landscape" r:id="rId1"/>
  <ignoredErrors>
    <ignoredError sqref="B8:C8 D8:Z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workbookViewId="0">
      <pane xSplit="1" ySplit="4" topLeftCell="AQ5" activePane="bottomRight" state="frozen"/>
      <selection pane="topRight" activeCell="B1" sqref="B1"/>
      <selection pane="bottomLeft" activeCell="A5" sqref="A5"/>
      <selection pane="bottomRight" activeCell="AY4" sqref="AY4:AY8"/>
    </sheetView>
  </sheetViews>
  <sheetFormatPr defaultRowHeight="14.25" x14ac:dyDescent="0.2"/>
  <cols>
    <col min="1" max="1" width="21.7109375" style="1" customWidth="1"/>
    <col min="2" max="21" width="12.7109375" style="1" customWidth="1"/>
    <col min="22" max="30" width="12" style="1" customWidth="1"/>
    <col min="31" max="31" width="12.7109375" style="1" customWidth="1"/>
    <col min="32" max="32" width="11.28515625" style="1" bestFit="1" customWidth="1"/>
    <col min="33" max="33" width="12.7109375" style="1" customWidth="1"/>
    <col min="34" max="34" width="10.140625" style="1" bestFit="1" customWidth="1"/>
    <col min="35" max="51" width="11.28515625" style="1" bestFit="1" customWidth="1"/>
    <col min="52" max="16384" width="9.140625" style="1"/>
  </cols>
  <sheetData>
    <row r="1" spans="1:51" ht="21" customHeight="1" x14ac:dyDescent="0.2">
      <c r="A1" s="5" t="s">
        <v>16</v>
      </c>
      <c r="B1" s="5"/>
      <c r="C1" s="5"/>
      <c r="D1" s="5"/>
      <c r="E1" s="5"/>
      <c r="F1" s="5"/>
      <c r="G1" s="5"/>
      <c r="H1" s="5"/>
      <c r="I1" s="5"/>
      <c r="J1" s="5"/>
      <c r="K1" s="5"/>
      <c r="L1" s="5"/>
      <c r="M1" s="5"/>
      <c r="N1" s="5"/>
      <c r="O1" s="5"/>
      <c r="P1" s="5"/>
      <c r="Q1" s="5"/>
      <c r="R1" s="5"/>
      <c r="S1" s="5"/>
      <c r="T1" s="5"/>
      <c r="U1" s="5"/>
    </row>
    <row r="2" spans="1:51" ht="15" customHeight="1" x14ac:dyDescent="0.2"/>
    <row r="3" spans="1:51" s="8" customFormat="1" ht="15" customHeight="1" thickBot="1" x14ac:dyDescent="0.25">
      <c r="A3" s="2" t="s">
        <v>5</v>
      </c>
    </row>
    <row r="4" spans="1:51" s="8" customFormat="1" ht="20.25" customHeight="1" thickBot="1" x14ac:dyDescent="0.25">
      <c r="A4" s="7" t="s">
        <v>0</v>
      </c>
      <c r="B4" s="60" t="s">
        <v>48</v>
      </c>
      <c r="C4" s="59" t="s">
        <v>49</v>
      </c>
      <c r="D4" s="59" t="s">
        <v>50</v>
      </c>
      <c r="E4" s="59" t="s">
        <v>51</v>
      </c>
      <c r="F4" s="59" t="s">
        <v>52</v>
      </c>
      <c r="G4" s="59" t="s">
        <v>53</v>
      </c>
      <c r="H4" s="80" t="s">
        <v>78</v>
      </c>
      <c r="I4" s="59" t="s">
        <v>54</v>
      </c>
      <c r="J4" s="59" t="s">
        <v>55</v>
      </c>
      <c r="K4" s="59" t="s">
        <v>56</v>
      </c>
      <c r="L4" s="59" t="s">
        <v>57</v>
      </c>
      <c r="M4" s="59" t="s">
        <v>58</v>
      </c>
      <c r="N4" s="59" t="s">
        <v>59</v>
      </c>
      <c r="O4" s="59" t="s">
        <v>60</v>
      </c>
      <c r="P4" s="59" t="s">
        <v>61</v>
      </c>
      <c r="Q4" s="59" t="s">
        <v>62</v>
      </c>
      <c r="R4" s="59" t="s">
        <v>63</v>
      </c>
      <c r="S4" s="59" t="s">
        <v>64</v>
      </c>
      <c r="T4" s="59" t="s">
        <v>65</v>
      </c>
      <c r="U4" s="59" t="s">
        <v>68</v>
      </c>
      <c r="V4" s="79" t="s">
        <v>75</v>
      </c>
      <c r="W4" s="4">
        <v>43100</v>
      </c>
      <c r="X4" s="4" t="s">
        <v>69</v>
      </c>
      <c r="Y4" s="79" t="s">
        <v>76</v>
      </c>
      <c r="Z4" s="79" t="s">
        <v>77</v>
      </c>
      <c r="AA4" s="79">
        <v>43465</v>
      </c>
      <c r="AB4" s="79" t="s">
        <v>80</v>
      </c>
      <c r="AC4" s="79" t="s">
        <v>82</v>
      </c>
      <c r="AD4" s="79" t="s">
        <v>83</v>
      </c>
      <c r="AE4" s="79" t="s">
        <v>86</v>
      </c>
      <c r="AF4" s="79" t="s">
        <v>87</v>
      </c>
      <c r="AG4" s="79" t="s">
        <v>85</v>
      </c>
      <c r="AH4" s="79" t="s">
        <v>89</v>
      </c>
      <c r="AI4" s="79">
        <v>44196</v>
      </c>
      <c r="AJ4" s="79">
        <v>44286</v>
      </c>
      <c r="AK4" s="79">
        <v>44377</v>
      </c>
      <c r="AL4" s="79">
        <v>44469</v>
      </c>
      <c r="AM4" s="79">
        <v>44561</v>
      </c>
      <c r="AN4" s="79">
        <v>44651</v>
      </c>
      <c r="AO4" s="79">
        <v>44742</v>
      </c>
      <c r="AP4" s="79">
        <v>44834</v>
      </c>
      <c r="AQ4" s="79">
        <v>44926</v>
      </c>
      <c r="AR4" s="79">
        <v>45016</v>
      </c>
      <c r="AS4" s="79">
        <v>45107</v>
      </c>
      <c r="AT4" s="79">
        <v>45199</v>
      </c>
      <c r="AU4" s="79">
        <v>45291</v>
      </c>
      <c r="AV4" s="79">
        <v>45382</v>
      </c>
      <c r="AW4" s="79">
        <v>45473</v>
      </c>
      <c r="AX4" s="79">
        <v>45565</v>
      </c>
      <c r="AY4" s="79">
        <v>45657</v>
      </c>
    </row>
    <row r="5" spans="1:51" s="8" customFormat="1" ht="18" customHeight="1" x14ac:dyDescent="0.2">
      <c r="A5" s="21" t="s">
        <v>1</v>
      </c>
      <c r="B5" s="55">
        <v>18146.615554556243</v>
      </c>
      <c r="C5" s="61">
        <v>20489.812082500001</v>
      </c>
      <c r="D5" s="61">
        <v>20610.5377075</v>
      </c>
      <c r="E5" s="61">
        <v>20610.5377075</v>
      </c>
      <c r="F5" s="61">
        <v>20610.5377075</v>
      </c>
      <c r="G5" s="61">
        <v>18835.053240000001</v>
      </c>
      <c r="H5" s="61">
        <v>18835.053240000001</v>
      </c>
      <c r="I5" s="61">
        <v>18835.053240000001</v>
      </c>
      <c r="J5" s="61">
        <v>18835.053240000001</v>
      </c>
      <c r="K5" s="61">
        <v>21109.549962499997</v>
      </c>
      <c r="L5" s="61">
        <v>21109.549962499997</v>
      </c>
      <c r="M5" s="61">
        <v>21109.549962499997</v>
      </c>
      <c r="N5" s="61">
        <v>21109.549962499997</v>
      </c>
      <c r="O5" s="61">
        <v>22213.33759875</v>
      </c>
      <c r="P5" s="61">
        <v>22213.33759875</v>
      </c>
      <c r="Q5" s="61">
        <v>22213.33759875</v>
      </c>
      <c r="R5" s="61">
        <v>22213.33759875</v>
      </c>
      <c r="S5" s="61">
        <v>26132.703894999999</v>
      </c>
      <c r="T5" s="61">
        <v>26132.703894999999</v>
      </c>
      <c r="U5" s="61">
        <v>26132.703894999999</v>
      </c>
      <c r="V5" s="11">
        <v>26132.703894999999</v>
      </c>
      <c r="W5" s="11">
        <v>27243.069522500002</v>
      </c>
      <c r="X5" s="11">
        <v>27243.069522500002</v>
      </c>
      <c r="Y5" s="11">
        <v>27243.069522500002</v>
      </c>
      <c r="Z5" s="11">
        <v>27243.068272500001</v>
      </c>
      <c r="AA5" s="11">
        <v>27954.92</v>
      </c>
      <c r="AB5" s="11">
        <v>27954.92</v>
      </c>
      <c r="AC5" s="11">
        <v>27954.92</v>
      </c>
      <c r="AD5" s="11">
        <v>27954.92</v>
      </c>
      <c r="AE5" s="11">
        <v>28247.294567499997</v>
      </c>
      <c r="AF5" s="11">
        <v>28247.2953175</v>
      </c>
      <c r="AG5" s="11">
        <v>28247.295408749997</v>
      </c>
      <c r="AH5" s="11">
        <v>28247.295408749997</v>
      </c>
      <c r="AI5" s="11">
        <v>28328.874443750003</v>
      </c>
      <c r="AJ5" s="11">
        <v>28328.874443750003</v>
      </c>
      <c r="AK5" s="11">
        <v>28328.874443750003</v>
      </c>
      <c r="AL5" s="11">
        <v>29976.29756875</v>
      </c>
      <c r="AM5" s="11">
        <v>30667.546464999996</v>
      </c>
      <c r="AN5" s="11">
        <v>30667.546464999996</v>
      </c>
      <c r="AO5" s="11">
        <v>30667.524339999996</v>
      </c>
      <c r="AP5" s="11">
        <f>30667524.34/1000</f>
        <v>30667.52434</v>
      </c>
      <c r="AQ5" s="11">
        <v>32673.355617500001</v>
      </c>
      <c r="AR5" s="11">
        <v>32673.3561175</v>
      </c>
      <c r="AS5" s="11">
        <v>32673.3561175</v>
      </c>
      <c r="AT5" s="11">
        <v>32673.3561175</v>
      </c>
      <c r="AU5" s="11">
        <v>38952.560387499994</v>
      </c>
      <c r="AV5" s="11">
        <v>38952.560387499994</v>
      </c>
      <c r="AW5" s="11">
        <v>38952.560387499994</v>
      </c>
      <c r="AX5" s="11">
        <v>38952.560387499994</v>
      </c>
      <c r="AY5" s="11">
        <v>46385.471083750002</v>
      </c>
    </row>
    <row r="6" spans="1:51" s="8" customFormat="1" ht="18" customHeight="1" x14ac:dyDescent="0.2">
      <c r="A6" s="22" t="s">
        <v>2</v>
      </c>
      <c r="B6" s="56">
        <v>7669.5262499999999</v>
      </c>
      <c r="C6" s="62">
        <v>6621.0992750000005</v>
      </c>
      <c r="D6" s="62">
        <v>7026.9404187500004</v>
      </c>
      <c r="E6" s="62">
        <v>7030.3947937499997</v>
      </c>
      <c r="F6" s="62">
        <v>7033.1923687499993</v>
      </c>
      <c r="G6" s="62">
        <v>8262.3107624999993</v>
      </c>
      <c r="H6" s="62">
        <v>8262.3107624999993</v>
      </c>
      <c r="I6" s="62">
        <v>8262.3090687499989</v>
      </c>
      <c r="J6" s="62">
        <v>8262.3090687499989</v>
      </c>
      <c r="K6" s="62">
        <v>7576.9969187500001</v>
      </c>
      <c r="L6" s="62">
        <v>7627.1250437500003</v>
      </c>
      <c r="M6" s="62">
        <v>7627.1250437500003</v>
      </c>
      <c r="N6" s="62">
        <v>7627.1250437500003</v>
      </c>
      <c r="O6" s="62">
        <v>8418.7830812500015</v>
      </c>
      <c r="P6" s="62">
        <v>8417.18715625</v>
      </c>
      <c r="Q6" s="62">
        <v>8417.18715625</v>
      </c>
      <c r="R6" s="62">
        <v>8417.18715625</v>
      </c>
      <c r="S6" s="62">
        <v>6696.8431687500006</v>
      </c>
      <c r="T6" s="62">
        <v>6696.8431687500006</v>
      </c>
      <c r="U6" s="62">
        <v>6696.8431687500006</v>
      </c>
      <c r="V6" s="14">
        <v>6696.8431687500006</v>
      </c>
      <c r="W6" s="14">
        <v>7050.7787937499997</v>
      </c>
      <c r="X6" s="14">
        <v>7050.7787937499997</v>
      </c>
      <c r="Y6" s="14">
        <v>7050.7794187500003</v>
      </c>
      <c r="Z6" s="14">
        <v>7050.7794187500003</v>
      </c>
      <c r="AA6" s="14">
        <v>7283.3488187499997</v>
      </c>
      <c r="AB6" s="14">
        <v>7283.3494437499994</v>
      </c>
      <c r="AC6" s="14">
        <v>7080.7345687499992</v>
      </c>
      <c r="AD6" s="14">
        <v>7080.7345687499992</v>
      </c>
      <c r="AE6" s="14">
        <v>7241.2046812500002</v>
      </c>
      <c r="AF6" s="14">
        <v>7241.8371812500009</v>
      </c>
      <c r="AG6" s="14">
        <v>7241.2046874999996</v>
      </c>
      <c r="AH6" s="14">
        <v>6537.4971312499993</v>
      </c>
      <c r="AI6" s="14">
        <v>6701.0947812500008</v>
      </c>
      <c r="AJ6" s="14">
        <v>6701.0910312500009</v>
      </c>
      <c r="AK6" s="14">
        <v>6701.09103125</v>
      </c>
      <c r="AL6" s="14">
        <v>5053.6671562499996</v>
      </c>
      <c r="AM6" s="14">
        <v>5233.5298250000005</v>
      </c>
      <c r="AN6" s="14">
        <v>5233.5298250000005</v>
      </c>
      <c r="AO6" s="14">
        <v>5233.5298250000005</v>
      </c>
      <c r="AP6" s="14">
        <f>5233529.825/1000</f>
        <v>5233.5298250000005</v>
      </c>
      <c r="AQ6" s="14">
        <v>4076.8666250000001</v>
      </c>
      <c r="AR6" s="14">
        <v>4059.9834999999998</v>
      </c>
      <c r="AS6" s="14">
        <v>4059.9834999999998</v>
      </c>
      <c r="AT6" s="14">
        <v>4059.9834999999998</v>
      </c>
      <c r="AU6" s="14">
        <v>5002.3415812499998</v>
      </c>
      <c r="AV6" s="14">
        <v>5002.3415812499998</v>
      </c>
      <c r="AW6" s="14">
        <v>5002.3415812499998</v>
      </c>
      <c r="AX6" s="14">
        <v>5002.3415812499998</v>
      </c>
      <c r="AY6" s="14">
        <v>6055.6958750000003</v>
      </c>
    </row>
    <row r="7" spans="1:51" s="8" customFormat="1" ht="18" customHeight="1" thickBot="1" x14ac:dyDescent="0.25">
      <c r="A7" s="23" t="s">
        <v>3</v>
      </c>
      <c r="B7" s="57">
        <v>1646.129625</v>
      </c>
      <c r="C7" s="63">
        <v>1112.99135</v>
      </c>
      <c r="D7" s="63">
        <v>1250.1988874999997</v>
      </c>
      <c r="E7" s="63">
        <v>1250.1988874999997</v>
      </c>
      <c r="F7" s="63">
        <v>1250.1988874999997</v>
      </c>
      <c r="G7" s="63">
        <v>1663.7155625</v>
      </c>
      <c r="H7" s="63">
        <v>1669.9342374999999</v>
      </c>
      <c r="I7" s="63">
        <v>1665.2145687500001</v>
      </c>
      <c r="J7" s="63">
        <v>1665.2145187499998</v>
      </c>
      <c r="K7" s="63">
        <v>1381.9185249999998</v>
      </c>
      <c r="L7" s="63">
        <v>1352.8770375000001</v>
      </c>
      <c r="M7" s="63">
        <v>1352.8770375000001</v>
      </c>
      <c r="N7" s="63">
        <v>1352.8770375000001</v>
      </c>
      <c r="O7" s="63">
        <v>1543.3030624999997</v>
      </c>
      <c r="P7" s="63">
        <v>1543.3030624999999</v>
      </c>
      <c r="Q7" s="63">
        <v>1543.3030624999999</v>
      </c>
      <c r="R7" s="63">
        <v>1543.3030624999999</v>
      </c>
      <c r="S7" s="63">
        <v>1656.7534500000002</v>
      </c>
      <c r="T7" s="63">
        <v>1656.7534500000002</v>
      </c>
      <c r="U7" s="63">
        <v>1656.7534500000002</v>
      </c>
      <c r="V7" s="17">
        <v>1656.7534499999999</v>
      </c>
      <c r="W7" s="17">
        <v>1672.1259750000002</v>
      </c>
      <c r="X7" s="17">
        <v>1672.1259750000002</v>
      </c>
      <c r="Y7" s="17">
        <v>1672.1259750000002</v>
      </c>
      <c r="Z7" s="17">
        <v>1672.1259750000002</v>
      </c>
      <c r="AA7" s="17">
        <v>1666.6842624999999</v>
      </c>
      <c r="AB7" s="17">
        <v>1666.6842624999999</v>
      </c>
      <c r="AC7" s="17">
        <v>1666.6842624999999</v>
      </c>
      <c r="AD7" s="17">
        <v>1666.6842624999999</v>
      </c>
      <c r="AE7" s="17">
        <v>1657.9070562499999</v>
      </c>
      <c r="AF7" s="17">
        <v>1657.9070562499999</v>
      </c>
      <c r="AG7" s="17">
        <v>1657.9070562499999</v>
      </c>
      <c r="AH7" s="17">
        <v>1657.9070562499999</v>
      </c>
      <c r="AI7" s="17">
        <v>1729.8091312500001</v>
      </c>
      <c r="AJ7" s="17">
        <v>1740.2047562500002</v>
      </c>
      <c r="AK7" s="17">
        <v>1732.7541312500002</v>
      </c>
      <c r="AL7" s="17">
        <v>1732.75413125</v>
      </c>
      <c r="AM7" s="17">
        <v>1783.5488687499999</v>
      </c>
      <c r="AN7" s="17">
        <v>1783.5488687499999</v>
      </c>
      <c r="AO7" s="17">
        <v>1783.5488687499999</v>
      </c>
      <c r="AP7" s="17">
        <f>1783548.86875/1000</f>
        <v>1783.5488687499999</v>
      </c>
      <c r="AQ7" s="17">
        <v>3496.2419125000001</v>
      </c>
      <c r="AR7" s="17">
        <v>3496.2419125000001</v>
      </c>
      <c r="AS7" s="17">
        <v>3496.2419125000001</v>
      </c>
      <c r="AT7" s="17">
        <v>3496.2419125000001</v>
      </c>
      <c r="AU7" s="17">
        <v>3785.2969687499999</v>
      </c>
      <c r="AV7" s="17">
        <v>3785.2882187499999</v>
      </c>
      <c r="AW7" s="17">
        <v>3785.2874999999999</v>
      </c>
      <c r="AX7" s="17">
        <v>3785.2874999999999</v>
      </c>
      <c r="AY7" s="17">
        <v>4046.5231250000002</v>
      </c>
    </row>
    <row r="8" spans="1:51" s="8" customFormat="1" ht="18" customHeight="1" thickBot="1" x14ac:dyDescent="0.25">
      <c r="A8" s="18" t="s">
        <v>4</v>
      </c>
      <c r="B8" s="58">
        <f>B5+B6+B7</f>
        <v>27462.271429556244</v>
      </c>
      <c r="C8" s="64">
        <v>28223.902707500001</v>
      </c>
      <c r="D8" s="64">
        <v>28887.677013750003</v>
      </c>
      <c r="E8" s="64">
        <v>28891.131388749996</v>
      </c>
      <c r="F8" s="64">
        <v>28893.928963750001</v>
      </c>
      <c r="G8" s="64">
        <v>28761.079564999996</v>
      </c>
      <c r="H8" s="64">
        <v>28767.29824</v>
      </c>
      <c r="I8" s="64">
        <v>28762.5768775</v>
      </c>
      <c r="J8" s="64">
        <v>28762.576827500005</v>
      </c>
      <c r="K8" s="64">
        <v>30068.465406249998</v>
      </c>
      <c r="L8" s="64">
        <v>30089.552043749998</v>
      </c>
      <c r="M8" s="64">
        <v>30089.552043749994</v>
      </c>
      <c r="N8" s="64">
        <v>30089.552043749994</v>
      </c>
      <c r="O8" s="64">
        <v>32175.423742499999</v>
      </c>
      <c r="P8" s="64">
        <v>32173.827817500001</v>
      </c>
      <c r="Q8" s="64">
        <v>32173.827817499998</v>
      </c>
      <c r="R8" s="64">
        <v>32173.827817499998</v>
      </c>
      <c r="S8" s="64">
        <v>34486.30051375</v>
      </c>
      <c r="T8" s="64">
        <v>34486.30051375</v>
      </c>
      <c r="U8" s="64">
        <v>34486.30051375</v>
      </c>
      <c r="V8" s="37">
        <v>34486.30051375</v>
      </c>
      <c r="W8" s="37">
        <v>35965.974291250008</v>
      </c>
      <c r="X8" s="37">
        <v>35965.974291250008</v>
      </c>
      <c r="Y8" s="37">
        <v>35965.974916250008</v>
      </c>
      <c r="Z8" s="37">
        <v>35965.973666250007</v>
      </c>
      <c r="AA8" s="37">
        <v>36904.953081250002</v>
      </c>
      <c r="AB8" s="37">
        <v>36904.953706250002</v>
      </c>
      <c r="AC8" s="37">
        <v>36702.338831250003</v>
      </c>
      <c r="AD8" s="37">
        <v>36702.338831250003</v>
      </c>
      <c r="AE8" s="37">
        <v>37146.406304999997</v>
      </c>
      <c r="AF8" s="37">
        <v>37147.039555000003</v>
      </c>
      <c r="AG8" s="37">
        <v>37146.407152499996</v>
      </c>
      <c r="AH8" s="37">
        <v>36442.69959625</v>
      </c>
      <c r="AI8" s="37">
        <v>36759.778356250004</v>
      </c>
      <c r="AJ8" s="37">
        <v>36770.170231250006</v>
      </c>
      <c r="AK8" s="37">
        <v>36762.719606250001</v>
      </c>
      <c r="AL8" s="37">
        <v>36762.718856250001</v>
      </c>
      <c r="AM8" s="37">
        <v>37684.625158749994</v>
      </c>
      <c r="AN8" s="37">
        <v>37684.625158750001</v>
      </c>
      <c r="AO8" s="37">
        <v>37684.603033749998</v>
      </c>
      <c r="AP8" s="37">
        <f>SUM(AP5:AP7)</f>
        <v>37684.603033749998</v>
      </c>
      <c r="AQ8" s="37">
        <v>40246.464155000001</v>
      </c>
      <c r="AR8" s="37">
        <v>40229.581530000003</v>
      </c>
      <c r="AS8" s="37">
        <v>40229.581530000003</v>
      </c>
      <c r="AT8" s="37">
        <v>40229.581530000003</v>
      </c>
      <c r="AU8" s="37">
        <v>47740.19893749999</v>
      </c>
      <c r="AV8" s="37">
        <v>47740.190187499989</v>
      </c>
      <c r="AW8" s="37">
        <v>47740.189468749995</v>
      </c>
      <c r="AX8" s="37">
        <v>47740.189468749995</v>
      </c>
      <c r="AY8" s="37">
        <v>56487.69008375</v>
      </c>
    </row>
    <row r="9" spans="1:51" s="8" customFormat="1" ht="12.75" x14ac:dyDescent="0.2"/>
    <row r="10" spans="1:51" s="8" customFormat="1" ht="12.75" customHeight="1" x14ac:dyDescent="0.2">
      <c r="A10" s="100" t="s">
        <v>15</v>
      </c>
      <c r="B10" s="100"/>
      <c r="C10" s="100"/>
      <c r="D10" s="100"/>
      <c r="E10" s="100"/>
      <c r="F10" s="100"/>
      <c r="G10" s="65"/>
      <c r="H10" s="65"/>
      <c r="I10" s="65"/>
      <c r="J10" s="65"/>
      <c r="K10" s="65"/>
      <c r="L10" s="65"/>
      <c r="M10" s="65"/>
      <c r="N10" s="65"/>
      <c r="O10" s="65"/>
      <c r="P10" s="65"/>
      <c r="Q10" s="65"/>
      <c r="R10" s="65"/>
      <c r="S10" s="65"/>
      <c r="T10" s="65"/>
      <c r="U10" s="65"/>
    </row>
  </sheetData>
  <mergeCells count="1">
    <mergeCell ref="A10:F10"/>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1"/>
  <sheetViews>
    <sheetView workbookViewId="0">
      <pane xSplit="1" topLeftCell="BT1" activePane="topRight" state="frozen"/>
      <selection pane="topRight" activeCell="CD4" sqref="CD4:CD8"/>
    </sheetView>
  </sheetViews>
  <sheetFormatPr defaultRowHeight="14.25" x14ac:dyDescent="0.2"/>
  <cols>
    <col min="1" max="1" width="21.7109375" style="1" customWidth="1"/>
    <col min="2" max="18" width="12.7109375" style="1" hidden="1" customWidth="1"/>
    <col min="19" max="52" width="12.7109375" style="1" customWidth="1"/>
    <col min="53" max="61" width="12" style="1" customWidth="1"/>
    <col min="62" max="62" width="12.140625" style="1" customWidth="1"/>
    <col min="63" max="63" width="12" style="1" customWidth="1"/>
    <col min="64" max="64" width="11.28515625" style="1" customWidth="1"/>
    <col min="65" max="65" width="10.140625" style="1" bestFit="1" customWidth="1"/>
    <col min="66" max="82" width="11.28515625" style="1" bestFit="1" customWidth="1"/>
    <col min="83" max="16384" width="9.140625" style="1"/>
  </cols>
  <sheetData>
    <row r="1" spans="1:82" ht="21" customHeight="1" x14ac:dyDescent="0.2">
      <c r="A1" s="5" t="s">
        <v>11</v>
      </c>
    </row>
    <row r="2" spans="1:82" ht="15" customHeight="1" x14ac:dyDescent="0.2"/>
    <row r="3" spans="1:82" ht="15" customHeight="1" thickBot="1" x14ac:dyDescent="0.25">
      <c r="A3" s="2" t="s">
        <v>5</v>
      </c>
      <c r="BA3" s="8"/>
      <c r="BB3" s="8"/>
      <c r="BC3" s="8"/>
      <c r="BD3" s="8"/>
      <c r="BE3" s="8"/>
      <c r="BF3" s="8"/>
      <c r="BG3" s="8"/>
      <c r="BH3" s="8"/>
      <c r="BI3" s="8"/>
    </row>
    <row r="4" spans="1:82"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v>39447</v>
      </c>
      <c r="O4" s="4">
        <v>39538</v>
      </c>
      <c r="P4" s="4">
        <v>39629</v>
      </c>
      <c r="Q4" s="4">
        <v>39721</v>
      </c>
      <c r="R4" s="4">
        <v>39813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9" t="s">
        <v>1</v>
      </c>
      <c r="B5" s="25"/>
      <c r="C5" s="26"/>
      <c r="D5" s="26"/>
      <c r="E5" s="26"/>
      <c r="F5" s="26"/>
      <c r="G5" s="26"/>
      <c r="H5" s="26"/>
      <c r="I5" s="26"/>
      <c r="J5" s="26"/>
      <c r="K5" s="26"/>
      <c r="L5" s="26"/>
      <c r="M5" s="26"/>
      <c r="N5" s="26"/>
      <c r="O5" s="26"/>
      <c r="P5" s="26"/>
      <c r="Q5" s="26"/>
      <c r="R5" s="26"/>
      <c r="S5" s="26"/>
      <c r="T5" s="26"/>
      <c r="U5" s="26"/>
      <c r="V5" s="26"/>
      <c r="W5" s="26">
        <v>0</v>
      </c>
      <c r="X5" s="26">
        <v>0</v>
      </c>
      <c r="Y5" s="26">
        <v>0</v>
      </c>
      <c r="Z5" s="26">
        <v>0</v>
      </c>
      <c r="AA5" s="26">
        <v>0</v>
      </c>
      <c r="AB5" s="26">
        <v>0</v>
      </c>
      <c r="AC5" s="26">
        <v>0</v>
      </c>
      <c r="AD5" s="26">
        <v>0</v>
      </c>
      <c r="AE5" s="26">
        <v>0</v>
      </c>
      <c r="AF5" s="26">
        <v>0</v>
      </c>
      <c r="AG5" s="26">
        <v>0</v>
      </c>
      <c r="AH5" s="26">
        <v>0</v>
      </c>
      <c r="AI5" s="26">
        <v>0</v>
      </c>
      <c r="AJ5" s="26">
        <v>0</v>
      </c>
      <c r="AK5" s="26">
        <v>0</v>
      </c>
      <c r="AL5" s="26">
        <v>0</v>
      </c>
      <c r="AM5" s="26">
        <v>0</v>
      </c>
      <c r="AN5" s="26">
        <v>0</v>
      </c>
      <c r="AO5" s="26">
        <v>0</v>
      </c>
      <c r="AP5" s="26">
        <v>0</v>
      </c>
      <c r="AQ5" s="26">
        <v>0</v>
      </c>
      <c r="AR5" s="26">
        <v>0</v>
      </c>
      <c r="AS5" s="26">
        <v>0</v>
      </c>
      <c r="AT5" s="26">
        <v>0</v>
      </c>
      <c r="AU5" s="26">
        <v>0</v>
      </c>
      <c r="AV5" s="26">
        <v>0</v>
      </c>
      <c r="AW5" s="26">
        <v>0</v>
      </c>
      <c r="AX5" s="26">
        <v>0</v>
      </c>
      <c r="AY5" s="26">
        <v>0</v>
      </c>
      <c r="AZ5" s="26">
        <v>0</v>
      </c>
      <c r="BA5" s="11">
        <v>0</v>
      </c>
      <c r="BB5" s="11">
        <v>0</v>
      </c>
      <c r="BC5" s="11">
        <v>0</v>
      </c>
      <c r="BD5" s="11">
        <v>0</v>
      </c>
      <c r="BE5" s="11">
        <v>0</v>
      </c>
      <c r="BF5" s="11">
        <v>0</v>
      </c>
      <c r="BG5" s="11">
        <v>0</v>
      </c>
      <c r="BH5" s="11">
        <v>0</v>
      </c>
      <c r="BI5" s="11">
        <v>0</v>
      </c>
      <c r="BJ5" s="11">
        <v>0</v>
      </c>
      <c r="BK5" s="11">
        <v>0</v>
      </c>
      <c r="BL5" s="11">
        <v>0</v>
      </c>
      <c r="BM5" s="11">
        <v>0</v>
      </c>
      <c r="BN5" s="11">
        <v>11.4998653</v>
      </c>
      <c r="BO5" s="11">
        <v>27.490196000000001</v>
      </c>
      <c r="BP5" s="11">
        <v>15.850338000000001</v>
      </c>
      <c r="BQ5" s="11">
        <v>40.493631720000003</v>
      </c>
      <c r="BR5" s="11">
        <v>27.310025959999997</v>
      </c>
      <c r="BS5" s="11">
        <v>24.802241199999997</v>
      </c>
      <c r="BT5" s="11">
        <v>30.962576999999996</v>
      </c>
      <c r="BU5" s="11">
        <v>31.187587800000003</v>
      </c>
      <c r="BV5" s="11">
        <v>29.5785038</v>
      </c>
      <c r="BW5" s="11">
        <v>45.469423999999997</v>
      </c>
      <c r="BX5" s="11">
        <v>42.837625264000003</v>
      </c>
      <c r="BY5" s="11">
        <v>30.832309500000004</v>
      </c>
      <c r="BZ5" s="11">
        <v>53.043751999999991</v>
      </c>
      <c r="CA5" s="11">
        <v>56.559018879999996</v>
      </c>
      <c r="CB5" s="11">
        <v>11.620719999999999</v>
      </c>
      <c r="CC5" s="11">
        <v>30.283249999999999</v>
      </c>
      <c r="CD5" s="11">
        <v>43.771679273999993</v>
      </c>
    </row>
    <row r="6" spans="1:82" s="8" customFormat="1" ht="18" customHeight="1" x14ac:dyDescent="0.2">
      <c r="A6" s="12" t="s">
        <v>2</v>
      </c>
      <c r="B6" s="28"/>
      <c r="C6" s="29"/>
      <c r="D6" s="29"/>
      <c r="E6" s="29"/>
      <c r="F6" s="29"/>
      <c r="G6" s="29"/>
      <c r="H6" s="29"/>
      <c r="I6" s="29"/>
      <c r="J6" s="29"/>
      <c r="K6" s="29"/>
      <c r="L6" s="29"/>
      <c r="M6" s="29"/>
      <c r="N6" s="29"/>
      <c r="O6" s="29"/>
      <c r="P6" s="29"/>
      <c r="Q6" s="29"/>
      <c r="R6" s="29"/>
      <c r="S6" s="29"/>
      <c r="T6" s="29"/>
      <c r="U6" s="29"/>
      <c r="V6" s="29"/>
      <c r="W6" s="29">
        <v>0</v>
      </c>
      <c r="X6" s="29">
        <v>0</v>
      </c>
      <c r="Y6" s="29">
        <v>0</v>
      </c>
      <c r="Z6" s="29">
        <v>0</v>
      </c>
      <c r="AA6" s="29">
        <v>0</v>
      </c>
      <c r="AB6" s="29">
        <v>0</v>
      </c>
      <c r="AC6" s="29">
        <v>0</v>
      </c>
      <c r="AD6" s="29">
        <v>0</v>
      </c>
      <c r="AE6" s="29">
        <v>0</v>
      </c>
      <c r="AF6" s="29">
        <v>0</v>
      </c>
      <c r="AG6" s="29">
        <v>0</v>
      </c>
      <c r="AH6" s="29">
        <v>0</v>
      </c>
      <c r="AI6" s="29">
        <v>0</v>
      </c>
      <c r="AJ6" s="29">
        <v>0</v>
      </c>
      <c r="AK6" s="29">
        <v>0</v>
      </c>
      <c r="AL6" s="29">
        <v>0</v>
      </c>
      <c r="AM6" s="29">
        <v>0</v>
      </c>
      <c r="AN6" s="29">
        <v>0</v>
      </c>
      <c r="AO6" s="29">
        <v>0</v>
      </c>
      <c r="AP6" s="29">
        <v>0</v>
      </c>
      <c r="AQ6" s="29">
        <v>0</v>
      </c>
      <c r="AR6" s="29">
        <v>0</v>
      </c>
      <c r="AS6" s="29">
        <v>0</v>
      </c>
      <c r="AT6" s="29">
        <v>0</v>
      </c>
      <c r="AU6" s="29">
        <v>0</v>
      </c>
      <c r="AV6" s="29">
        <v>0</v>
      </c>
      <c r="AW6" s="29">
        <v>0</v>
      </c>
      <c r="AX6" s="29">
        <v>0</v>
      </c>
      <c r="AY6" s="29">
        <v>0</v>
      </c>
      <c r="AZ6" s="29">
        <v>0</v>
      </c>
      <c r="BA6" s="14">
        <v>0</v>
      </c>
      <c r="BB6" s="14">
        <v>0</v>
      </c>
      <c r="BC6" s="14">
        <v>0</v>
      </c>
      <c r="BD6" s="14">
        <v>0</v>
      </c>
      <c r="BE6" s="14">
        <v>0</v>
      </c>
      <c r="BF6" s="14">
        <v>0</v>
      </c>
      <c r="BG6" s="14">
        <v>0</v>
      </c>
      <c r="BH6" s="14">
        <v>0</v>
      </c>
      <c r="BI6" s="14">
        <v>0</v>
      </c>
      <c r="BJ6" s="14">
        <v>0</v>
      </c>
      <c r="BK6" s="14">
        <v>0</v>
      </c>
      <c r="BL6" s="14">
        <v>0</v>
      </c>
      <c r="BM6" s="14">
        <v>0</v>
      </c>
      <c r="BN6" s="14">
        <v>0</v>
      </c>
      <c r="BO6" s="14">
        <v>0</v>
      </c>
      <c r="BP6" s="14">
        <v>0</v>
      </c>
      <c r="BQ6" s="14">
        <v>0</v>
      </c>
      <c r="BR6" s="14">
        <v>0</v>
      </c>
      <c r="BS6" s="14">
        <v>0</v>
      </c>
      <c r="BT6" s="14">
        <v>0</v>
      </c>
      <c r="BU6" s="14">
        <v>0</v>
      </c>
      <c r="BV6" s="14">
        <v>0</v>
      </c>
      <c r="BW6" s="14">
        <v>0</v>
      </c>
      <c r="BX6" s="14">
        <v>0</v>
      </c>
      <c r="BY6" s="14">
        <v>0</v>
      </c>
      <c r="BZ6" s="14">
        <v>0</v>
      </c>
      <c r="CA6" s="14">
        <v>0</v>
      </c>
      <c r="CB6" s="14">
        <v>0</v>
      </c>
      <c r="CC6" s="14">
        <v>0.24594907499999996</v>
      </c>
      <c r="CD6" s="14">
        <v>2.8640972249999996</v>
      </c>
    </row>
    <row r="7" spans="1:82" s="8" customFormat="1" ht="18" customHeight="1" thickBot="1" x14ac:dyDescent="0.25">
      <c r="A7" s="15" t="s">
        <v>3</v>
      </c>
      <c r="B7" s="31"/>
      <c r="C7" s="32"/>
      <c r="D7" s="32"/>
      <c r="E7" s="32"/>
      <c r="F7" s="32"/>
      <c r="G7" s="32"/>
      <c r="H7" s="32"/>
      <c r="I7" s="32"/>
      <c r="J7" s="32"/>
      <c r="K7" s="32"/>
      <c r="L7" s="32"/>
      <c r="M7" s="32"/>
      <c r="N7" s="32"/>
      <c r="O7" s="32"/>
      <c r="P7" s="32"/>
      <c r="Q7" s="32"/>
      <c r="R7" s="32"/>
      <c r="S7" s="32"/>
      <c r="T7" s="32"/>
      <c r="U7" s="32"/>
      <c r="V7" s="32"/>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17">
        <v>0</v>
      </c>
      <c r="BB7" s="17">
        <v>0</v>
      </c>
      <c r="BC7" s="17">
        <v>0</v>
      </c>
      <c r="BD7" s="17">
        <v>0</v>
      </c>
      <c r="BE7" s="17">
        <v>0</v>
      </c>
      <c r="BF7" s="17">
        <v>0</v>
      </c>
      <c r="BG7" s="17">
        <v>0</v>
      </c>
      <c r="BH7" s="17">
        <v>0</v>
      </c>
      <c r="BI7" s="17">
        <v>0</v>
      </c>
      <c r="BJ7" s="17">
        <v>0</v>
      </c>
      <c r="BK7" s="17">
        <v>0</v>
      </c>
      <c r="BL7" s="17">
        <v>0</v>
      </c>
      <c r="BM7" s="17">
        <v>0</v>
      </c>
      <c r="BN7" s="17">
        <v>0</v>
      </c>
      <c r="BO7" s="17">
        <v>0</v>
      </c>
      <c r="BP7" s="17">
        <v>0</v>
      </c>
      <c r="BQ7" s="17">
        <v>0</v>
      </c>
      <c r="BR7" s="17">
        <v>0</v>
      </c>
      <c r="BS7" s="17">
        <v>0</v>
      </c>
      <c r="BT7" s="17">
        <v>0</v>
      </c>
      <c r="BU7" s="17">
        <v>0</v>
      </c>
      <c r="BV7" s="17">
        <v>0</v>
      </c>
      <c r="BW7" s="17">
        <v>0</v>
      </c>
      <c r="BX7" s="17">
        <v>0</v>
      </c>
      <c r="BY7" s="17">
        <v>0</v>
      </c>
      <c r="BZ7" s="17">
        <v>0</v>
      </c>
      <c r="CA7" s="17">
        <v>0</v>
      </c>
      <c r="CB7" s="17">
        <v>0</v>
      </c>
      <c r="CC7" s="17">
        <v>0</v>
      </c>
      <c r="CD7" s="17">
        <v>0</v>
      </c>
    </row>
    <row r="8" spans="1:82" s="8" customFormat="1" ht="18"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v>
      </c>
      <c r="P8" s="35">
        <f t="shared" si="0"/>
        <v>0</v>
      </c>
      <c r="Q8" s="35">
        <f t="shared" si="0"/>
        <v>0</v>
      </c>
      <c r="R8" s="35">
        <f t="shared" si="0"/>
        <v>0</v>
      </c>
      <c r="S8" s="35">
        <f t="shared" si="0"/>
        <v>0</v>
      </c>
      <c r="T8" s="35">
        <f t="shared" si="0"/>
        <v>0</v>
      </c>
      <c r="U8" s="35">
        <f t="shared" si="0"/>
        <v>0</v>
      </c>
      <c r="V8" s="35">
        <f t="shared" si="0"/>
        <v>0</v>
      </c>
      <c r="W8" s="35">
        <f t="shared" si="0"/>
        <v>0</v>
      </c>
      <c r="X8" s="35">
        <f t="shared" si="0"/>
        <v>0</v>
      </c>
      <c r="Y8" s="35">
        <f t="shared" si="0"/>
        <v>0</v>
      </c>
      <c r="Z8" s="35">
        <f t="shared" si="0"/>
        <v>0</v>
      </c>
      <c r="AA8" s="35">
        <v>0</v>
      </c>
      <c r="AB8" s="35">
        <v>0</v>
      </c>
      <c r="AC8" s="35">
        <v>0</v>
      </c>
      <c r="AD8" s="35">
        <v>0</v>
      </c>
      <c r="AE8" s="35">
        <f>SUM(AE5:AE7)</f>
        <v>0</v>
      </c>
      <c r="AF8" s="35">
        <f>SUM(AF5:AF7)</f>
        <v>0</v>
      </c>
      <c r="AG8" s="35">
        <f>SUM(AG5:AG7)</f>
        <v>0</v>
      </c>
      <c r="AH8" s="35">
        <v>0</v>
      </c>
      <c r="AI8" s="35">
        <v>0</v>
      </c>
      <c r="AJ8" s="35">
        <v>0</v>
      </c>
      <c r="AK8" s="35">
        <v>0</v>
      </c>
      <c r="AL8" s="35">
        <v>0</v>
      </c>
      <c r="AM8" s="35">
        <v>0</v>
      </c>
      <c r="AN8" s="35">
        <v>0</v>
      </c>
      <c r="AO8" s="35">
        <v>0</v>
      </c>
      <c r="AP8" s="35">
        <v>0</v>
      </c>
      <c r="AQ8" s="35">
        <v>0</v>
      </c>
      <c r="AR8" s="35">
        <v>0</v>
      </c>
      <c r="AS8" s="35">
        <v>0</v>
      </c>
      <c r="AT8" s="35">
        <v>0</v>
      </c>
      <c r="AU8" s="35">
        <v>0</v>
      </c>
      <c r="AV8" s="35">
        <v>0</v>
      </c>
      <c r="AW8" s="35">
        <v>0</v>
      </c>
      <c r="AX8" s="35">
        <v>0</v>
      </c>
      <c r="AY8" s="35">
        <v>0</v>
      </c>
      <c r="AZ8" s="35">
        <v>0</v>
      </c>
      <c r="BA8" s="37">
        <v>0</v>
      </c>
      <c r="BB8" s="37">
        <v>0</v>
      </c>
      <c r="BC8" s="37">
        <v>0</v>
      </c>
      <c r="BD8" s="37">
        <v>0</v>
      </c>
      <c r="BE8" s="37">
        <v>0</v>
      </c>
      <c r="BF8" s="37">
        <v>0</v>
      </c>
      <c r="BG8" s="37">
        <v>0</v>
      </c>
      <c r="BH8" s="37">
        <v>0</v>
      </c>
      <c r="BI8" s="37">
        <v>0</v>
      </c>
      <c r="BJ8" s="37">
        <v>0</v>
      </c>
      <c r="BK8" s="37">
        <v>0</v>
      </c>
      <c r="BL8" s="37">
        <v>0</v>
      </c>
      <c r="BM8" s="37">
        <v>0</v>
      </c>
      <c r="BN8" s="37">
        <v>11.4998653</v>
      </c>
      <c r="BO8" s="37">
        <v>27.490196000000001</v>
      </c>
      <c r="BP8" s="37">
        <v>15.850338000000001</v>
      </c>
      <c r="BQ8" s="37">
        <v>40.493631720000003</v>
      </c>
      <c r="BR8" s="37">
        <v>27.310025959999997</v>
      </c>
      <c r="BS8" s="37">
        <v>24.802241199999997</v>
      </c>
      <c r="BT8" s="37">
        <v>30.962576999999996</v>
      </c>
      <c r="BU8" s="37">
        <v>31.187587800000003</v>
      </c>
      <c r="BV8" s="37">
        <v>29.5785038</v>
      </c>
      <c r="BW8" s="37">
        <v>45.469423999999997</v>
      </c>
      <c r="BX8" s="37">
        <v>42.837625264000003</v>
      </c>
      <c r="BY8" s="37">
        <v>30.832309500000004</v>
      </c>
      <c r="BZ8" s="37">
        <v>53.043751999999991</v>
      </c>
      <c r="CA8" s="37">
        <v>56.559018879999996</v>
      </c>
      <c r="CB8" s="37">
        <v>11.620719999999999</v>
      </c>
      <c r="CC8" s="37">
        <v>30.529199075000001</v>
      </c>
      <c r="CD8" s="37">
        <v>46.635776498999995</v>
      </c>
    </row>
    <row r="9" spans="1:82" x14ac:dyDescent="0.2">
      <c r="BA9" s="8"/>
      <c r="BB9" s="8"/>
      <c r="BC9" s="8"/>
      <c r="BD9" s="8"/>
      <c r="BE9" s="8"/>
      <c r="BF9" s="8"/>
      <c r="BG9" s="8"/>
      <c r="BH9" s="8"/>
      <c r="BI9" s="8"/>
    </row>
    <row r="10" spans="1:82" x14ac:dyDescent="0.2">
      <c r="BA10" s="8"/>
      <c r="BB10" s="8"/>
      <c r="BC10" s="8"/>
      <c r="BD10" s="8"/>
      <c r="BE10" s="8"/>
      <c r="BF10" s="8"/>
      <c r="BG10" s="8"/>
      <c r="BH10" s="8"/>
      <c r="BI10" s="8"/>
    </row>
    <row r="11" spans="1:82" x14ac:dyDescent="0.2">
      <c r="BO11" s="67"/>
    </row>
  </sheetData>
  <pageMargins left="0.7" right="0.7" top="0.75" bottom="0.75" header="0.3" footer="0.3"/>
  <ignoredErrors>
    <ignoredError sqref="B8:Z8 AE8:AG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topLeftCell="BR1" activePane="topRight" state="frozen"/>
      <selection pane="topRight" activeCell="CD4" sqref="CD4:CD8"/>
    </sheetView>
  </sheetViews>
  <sheetFormatPr defaultRowHeight="14.25" x14ac:dyDescent="0.2"/>
  <cols>
    <col min="1" max="1" width="21.7109375" style="1" customWidth="1"/>
    <col min="2" max="52" width="12.7109375" style="1" customWidth="1"/>
    <col min="53" max="56" width="12" style="1" customWidth="1"/>
    <col min="57" max="57" width="12" style="81" customWidth="1"/>
    <col min="58" max="58" width="13.42578125" style="81" customWidth="1"/>
    <col min="59" max="59" width="12" style="81" customWidth="1"/>
    <col min="60" max="61" width="12" style="1" customWidth="1"/>
    <col min="62" max="62" width="12.7109375" style="1" customWidth="1"/>
    <col min="63" max="63" width="11.28515625" style="1" bestFit="1" customWidth="1"/>
    <col min="64" max="64" width="12.140625" style="1" customWidth="1"/>
    <col min="65" max="65" width="10.140625" style="1" bestFit="1" customWidth="1"/>
    <col min="66" max="82" width="11.28515625" style="1" bestFit="1" customWidth="1"/>
    <col min="83" max="16384" width="9.140625" style="1"/>
  </cols>
  <sheetData>
    <row r="1" spans="1:82" ht="21" customHeight="1" x14ac:dyDescent="0.2">
      <c r="A1" s="5" t="s">
        <v>17</v>
      </c>
    </row>
    <row r="2" spans="1:82" ht="15" customHeight="1" x14ac:dyDescent="0.2"/>
    <row r="3" spans="1:82" ht="15" customHeight="1" thickBot="1" x14ac:dyDescent="0.25">
      <c r="A3" s="2" t="s">
        <v>6</v>
      </c>
      <c r="BA3" s="8"/>
      <c r="BB3" s="8"/>
      <c r="BC3" s="8"/>
      <c r="BD3" s="8"/>
      <c r="BE3" s="82"/>
      <c r="BF3" s="82"/>
      <c r="BG3" s="82"/>
      <c r="BH3" s="8"/>
      <c r="BI3" s="8"/>
    </row>
    <row r="4" spans="1:82"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9" t="s">
        <v>1</v>
      </c>
      <c r="B5" s="38">
        <v>0.151</v>
      </c>
      <c r="C5" s="39">
        <v>0.16</v>
      </c>
      <c r="D5" s="39">
        <v>0.14899999999999999</v>
      </c>
      <c r="E5" s="39">
        <v>0.14899999999999999</v>
      </c>
      <c r="F5" s="39">
        <v>0.13700000000000001</v>
      </c>
      <c r="G5" s="39">
        <v>0.13300000000000001</v>
      </c>
      <c r="H5" s="39">
        <v>0.13</v>
      </c>
      <c r="I5" s="39">
        <v>0.13200000000000001</v>
      </c>
      <c r="J5" s="39">
        <v>0.124</v>
      </c>
      <c r="K5" s="39">
        <v>0.127</v>
      </c>
      <c r="L5" s="39">
        <v>0.125</v>
      </c>
      <c r="M5" s="39">
        <v>0.122</v>
      </c>
      <c r="N5" s="39">
        <v>0.127</v>
      </c>
      <c r="O5" s="39">
        <v>0.122</v>
      </c>
      <c r="P5" s="39">
        <v>0.11899999999999999</v>
      </c>
      <c r="Q5" s="39">
        <v>0.11700000000000001</v>
      </c>
      <c r="R5" s="39">
        <v>0.13400000000000001</v>
      </c>
      <c r="S5" s="39">
        <v>0.14000000000000001</v>
      </c>
      <c r="T5" s="39">
        <v>0.14000000000000001</v>
      </c>
      <c r="U5" s="39">
        <v>0.13900000000000001</v>
      </c>
      <c r="V5" s="39">
        <v>0.13800000000000001</v>
      </c>
      <c r="W5" s="39">
        <v>0.14699999999999999</v>
      </c>
      <c r="X5" s="39">
        <v>0.14299999999999999</v>
      </c>
      <c r="Y5" s="39">
        <v>0.14299999999999999</v>
      </c>
      <c r="Z5" s="39">
        <v>0.14099999999999999</v>
      </c>
      <c r="AA5" s="39">
        <v>0.15541386006786953</v>
      </c>
      <c r="AB5" s="39">
        <f>[1]ENGVERS!$W$9</f>
        <v>0.15250717256692392</v>
      </c>
      <c r="AC5" s="39">
        <v>0.15132108177918932</v>
      </c>
      <c r="AD5" s="39">
        <v>0.14973489154373312</v>
      </c>
      <c r="AE5" s="39">
        <v>0.15719461896940123</v>
      </c>
      <c r="AF5" s="39">
        <v>0.15831429107032846</v>
      </c>
      <c r="AG5" s="39">
        <v>0.15619443647844963</v>
      </c>
      <c r="AH5" s="39">
        <v>0.15258355875733295</v>
      </c>
      <c r="AI5" s="39">
        <v>0.15586063855852381</v>
      </c>
      <c r="AJ5" s="39">
        <v>0.15886196160815633</v>
      </c>
      <c r="AK5" s="39">
        <f>[2]ENGVERS!$D$9</f>
        <v>0.15930519469818827</v>
      </c>
      <c r="AL5" s="39">
        <v>0.1576677624941798</v>
      </c>
      <c r="AM5" s="39">
        <v>0.15731646714783873</v>
      </c>
      <c r="AN5" s="39">
        <f>'Сопствени средства'!AN5/'Актива пондерир. според ризици'!AN5</f>
        <v>0.15975708536417924</v>
      </c>
      <c r="AO5" s="39">
        <v>0.1564346738905186</v>
      </c>
      <c r="AP5" s="39">
        <v>0.14559589162641079</v>
      </c>
      <c r="AQ5" s="39">
        <v>0.14845591643513031</v>
      </c>
      <c r="AR5" s="39">
        <v>0.15306404629171408</v>
      </c>
      <c r="AS5" s="39">
        <v>0.15401114908366609</v>
      </c>
      <c r="AT5" s="39">
        <v>0.14948826180180091</v>
      </c>
      <c r="AU5" s="39">
        <v>0.15406675251087279</v>
      </c>
      <c r="AV5" s="39">
        <v>0.15116922873631108</v>
      </c>
      <c r="AW5" s="39">
        <v>0.15204510949420977</v>
      </c>
      <c r="AX5" s="39">
        <v>0.14632244437629374</v>
      </c>
      <c r="AY5" s="39">
        <v>0.14793241358887571</v>
      </c>
      <c r="AZ5" s="39">
        <v>0.15220554577832096</v>
      </c>
      <c r="BA5" s="39">
        <v>0.15805245864178064</v>
      </c>
      <c r="BB5" s="39">
        <v>0.15212100224721081</v>
      </c>
      <c r="BC5" s="39">
        <v>0.16141006490831425</v>
      </c>
      <c r="BD5" s="39">
        <v>0.16140480160934381</v>
      </c>
      <c r="BE5" s="83">
        <v>0.16115773268873262</v>
      </c>
      <c r="BF5" s="83">
        <v>0.16411345371524705</v>
      </c>
      <c r="BG5" s="83">
        <v>0.16922342521543476</v>
      </c>
      <c r="BH5" s="89">
        <v>0.17363274867322157</v>
      </c>
      <c r="BI5" s="89">
        <v>0.1697033742288058</v>
      </c>
      <c r="BJ5" s="89">
        <v>0.16205866090115037</v>
      </c>
      <c r="BK5" s="89">
        <v>0.16405411070296794</v>
      </c>
      <c r="BL5" s="89">
        <v>0.16975327679603194</v>
      </c>
      <c r="BM5" s="89">
        <v>0.16652335272055427</v>
      </c>
      <c r="BN5" s="89">
        <v>0.16417553508124635</v>
      </c>
      <c r="BO5" s="89">
        <v>0.16519645746506398</v>
      </c>
      <c r="BP5" s="89">
        <v>0.16979804981499227</v>
      </c>
      <c r="BQ5" s="89">
        <v>0.16892894184766594</v>
      </c>
      <c r="BR5" s="89">
        <v>0.17045860783228092</v>
      </c>
      <c r="BS5" s="89">
        <v>0.1671349780045602</v>
      </c>
      <c r="BT5" s="89">
        <v>0.17007969419118682</v>
      </c>
      <c r="BU5" s="89">
        <v>0.17539228387554787</v>
      </c>
      <c r="BV5" s="89">
        <v>0.17461436619775128</v>
      </c>
      <c r="BW5" s="89">
        <v>0.17719603931952527</v>
      </c>
      <c r="BX5" s="89">
        <v>0.1779312523102895</v>
      </c>
      <c r="BY5" s="89">
        <v>0.18039900509109263</v>
      </c>
      <c r="BZ5" s="89">
        <v>0.17862544303241029</v>
      </c>
      <c r="CA5" s="89">
        <v>0.18836593884254618</v>
      </c>
      <c r="CB5" s="89">
        <v>0.18811457204924259</v>
      </c>
      <c r="CC5" s="89">
        <v>0.18765844617003999</v>
      </c>
      <c r="CD5" s="89">
        <v>0.1873748079339243</v>
      </c>
    </row>
    <row r="6" spans="1:82" s="8" customFormat="1" ht="18" customHeight="1" x14ac:dyDescent="0.2">
      <c r="A6" s="12" t="s">
        <v>2</v>
      </c>
      <c r="B6" s="40">
        <v>0.34</v>
      </c>
      <c r="C6" s="41">
        <v>0.35</v>
      </c>
      <c r="D6" s="41">
        <v>0.376</v>
      </c>
      <c r="E6" s="41">
        <v>0.35899999999999999</v>
      </c>
      <c r="F6" s="41">
        <v>0.27600000000000002</v>
      </c>
      <c r="G6" s="41">
        <v>0.26400000000000001</v>
      </c>
      <c r="H6" s="41">
        <v>0.25700000000000001</v>
      </c>
      <c r="I6" s="41">
        <v>0.27300000000000002</v>
      </c>
      <c r="J6" s="41">
        <v>0.23799999999999999</v>
      </c>
      <c r="K6" s="41">
        <v>0.222</v>
      </c>
      <c r="L6" s="41">
        <v>0.23499999999999999</v>
      </c>
      <c r="M6" s="41">
        <v>0.22</v>
      </c>
      <c r="N6" s="41">
        <v>0.20899999999999999</v>
      </c>
      <c r="O6" s="41">
        <v>0.188</v>
      </c>
      <c r="P6" s="41">
        <v>0.17899999999999999</v>
      </c>
      <c r="Q6" s="41">
        <v>0.16700000000000001</v>
      </c>
      <c r="R6" s="41">
        <v>0.16700000000000001</v>
      </c>
      <c r="S6" s="41">
        <v>0.16900000000000001</v>
      </c>
      <c r="T6" s="41">
        <v>0.16900000000000001</v>
      </c>
      <c r="U6" s="41">
        <v>0.17399999999999999</v>
      </c>
      <c r="V6" s="41">
        <v>0.17399999999999999</v>
      </c>
      <c r="W6" s="41">
        <v>0.16800000000000001</v>
      </c>
      <c r="X6" s="41">
        <v>0.16900000000000001</v>
      </c>
      <c r="Y6" s="41">
        <v>0.17399999999999999</v>
      </c>
      <c r="Z6" s="41">
        <v>0.17</v>
      </c>
      <c r="AA6" s="41">
        <v>0.15910356921322155</v>
      </c>
      <c r="AB6" s="41">
        <f>[1]ENGVERS!$X$9</f>
        <v>0.16293100537671973</v>
      </c>
      <c r="AC6" s="41">
        <v>0.17333091284186206</v>
      </c>
      <c r="AD6" s="41">
        <v>0.17247033430590583</v>
      </c>
      <c r="AE6" s="41">
        <v>0.18316364526293014</v>
      </c>
      <c r="AF6" s="41">
        <v>0.18175888726615708</v>
      </c>
      <c r="AG6" s="41">
        <v>0.18222740331963047</v>
      </c>
      <c r="AH6" s="41">
        <v>0.2216121475332371</v>
      </c>
      <c r="AI6" s="41">
        <v>0.22131661640979949</v>
      </c>
      <c r="AJ6" s="41">
        <v>0.21483355843542218</v>
      </c>
      <c r="AK6" s="41">
        <f>[2]ENGVERS!$E$9</f>
        <v>0.20913099342601604</v>
      </c>
      <c r="AL6" s="41">
        <v>0.18779737967779431</v>
      </c>
      <c r="AM6" s="41">
        <v>0.18728811182207869</v>
      </c>
      <c r="AN6" s="41">
        <f>'Сопствени средства'!AN6/'Актива пондерир. според ризици'!AN6</f>
        <v>0.1906923312841643</v>
      </c>
      <c r="AO6" s="41">
        <v>0.18289127426263957</v>
      </c>
      <c r="AP6" s="41">
        <v>0.17962299516584565</v>
      </c>
      <c r="AQ6" s="41">
        <v>0.18371124757645219</v>
      </c>
      <c r="AR6" s="41">
        <v>0.18066714317581725</v>
      </c>
      <c r="AS6" s="41">
        <v>0.17468034393891366</v>
      </c>
      <c r="AT6" s="41">
        <v>0.16317081201669328</v>
      </c>
      <c r="AU6" s="41">
        <v>0.16303251695616047</v>
      </c>
      <c r="AV6" s="41">
        <v>0.16106570117805752</v>
      </c>
      <c r="AW6" s="41">
        <v>0.16245609089189383</v>
      </c>
      <c r="AX6" s="41">
        <v>0.16634914575990525</v>
      </c>
      <c r="AY6" s="41">
        <v>0.16761727216083927</v>
      </c>
      <c r="AZ6" s="41">
        <v>0.17570054309525659</v>
      </c>
      <c r="BA6" s="41">
        <v>0.17405039680979564</v>
      </c>
      <c r="BB6" s="41">
        <v>0.17239715733889072</v>
      </c>
      <c r="BC6" s="41">
        <v>0.16902437525655664</v>
      </c>
      <c r="BD6" s="41">
        <v>0.17591799349298903</v>
      </c>
      <c r="BE6" s="84">
        <v>0.1676475857832232</v>
      </c>
      <c r="BF6" s="84">
        <v>0.16689249066083708</v>
      </c>
      <c r="BG6" s="84">
        <v>0.17297541213740372</v>
      </c>
      <c r="BH6" s="90">
        <v>0.17244038103389514</v>
      </c>
      <c r="BI6" s="90">
        <v>0.1672629617864323</v>
      </c>
      <c r="BJ6" s="90">
        <v>0.16471859863555766</v>
      </c>
      <c r="BK6" s="90">
        <v>0.16540906310880926</v>
      </c>
      <c r="BL6" s="90">
        <v>0.16925240400205277</v>
      </c>
      <c r="BM6" s="90">
        <v>0.17657277890384213</v>
      </c>
      <c r="BN6" s="90">
        <v>0.17605777494071823</v>
      </c>
      <c r="BO6" s="90">
        <v>0.17774025017127745</v>
      </c>
      <c r="BP6" s="90">
        <v>0.18504117113810034</v>
      </c>
      <c r="BQ6" s="90">
        <v>0.1902865291933149</v>
      </c>
      <c r="BR6" s="90">
        <v>0.18491724594660461</v>
      </c>
      <c r="BS6" s="90">
        <v>0.17932096983971776</v>
      </c>
      <c r="BT6" s="90">
        <v>0.18377205910462627</v>
      </c>
      <c r="BU6" s="90">
        <v>0.18332879771062582</v>
      </c>
      <c r="BV6" s="90">
        <v>0.18579200766378912</v>
      </c>
      <c r="BW6" s="90">
        <v>0.19389052674314683</v>
      </c>
      <c r="BX6" s="90">
        <v>0.19937695286503235</v>
      </c>
      <c r="BY6" s="90">
        <v>0.19841437852596583</v>
      </c>
      <c r="BZ6" s="90">
        <v>0.18689793977780808</v>
      </c>
      <c r="CA6" s="90">
        <v>0.18909076002532998</v>
      </c>
      <c r="CB6" s="90">
        <v>0.19847902940312961</v>
      </c>
      <c r="CC6" s="90">
        <v>0.1991527527893717</v>
      </c>
      <c r="CD6" s="90">
        <v>0.19366084492607946</v>
      </c>
    </row>
    <row r="7" spans="1:82" s="8" customFormat="1" ht="18" customHeight="1" thickBot="1" x14ac:dyDescent="0.25">
      <c r="A7" s="42" t="s">
        <v>3</v>
      </c>
      <c r="B7" s="43">
        <v>0.45100000000000001</v>
      </c>
      <c r="C7" s="44">
        <v>0.47</v>
      </c>
      <c r="D7" s="44">
        <v>0.52500000000000002</v>
      </c>
      <c r="E7" s="44">
        <v>0.44900000000000001</v>
      </c>
      <c r="F7" s="44">
        <v>0.42399999999999999</v>
      </c>
      <c r="G7" s="44">
        <v>0.39700000000000002</v>
      </c>
      <c r="H7" s="44">
        <v>0.371</v>
      </c>
      <c r="I7" s="44">
        <v>0.35499999999999998</v>
      </c>
      <c r="J7" s="44">
        <v>0.498</v>
      </c>
      <c r="K7" s="44">
        <v>0.48399999999999999</v>
      </c>
      <c r="L7" s="44">
        <v>0.63200000000000001</v>
      </c>
      <c r="M7" s="44">
        <v>0.60499999999999998</v>
      </c>
      <c r="N7" s="44">
        <v>0.66800000000000004</v>
      </c>
      <c r="O7" s="44">
        <v>0.67700000000000005</v>
      </c>
      <c r="P7" s="44">
        <v>0.66200000000000003</v>
      </c>
      <c r="Q7" s="44">
        <v>0.64300000000000002</v>
      </c>
      <c r="R7" s="44">
        <v>0.61899999999999999</v>
      </c>
      <c r="S7" s="44">
        <v>0.59699999999999998</v>
      </c>
      <c r="T7" s="44">
        <v>0.504</v>
      </c>
      <c r="U7" s="44">
        <v>0.503</v>
      </c>
      <c r="V7" s="44">
        <v>0.48099999999999998</v>
      </c>
      <c r="W7" s="44">
        <v>0.47499999999999998</v>
      </c>
      <c r="X7" s="44">
        <v>0.434</v>
      </c>
      <c r="Y7" s="44">
        <v>0.59</v>
      </c>
      <c r="Z7" s="44">
        <v>0.54700000000000004</v>
      </c>
      <c r="AA7" s="44">
        <v>0.55372012684615901</v>
      </c>
      <c r="AB7" s="44">
        <f>[1]ENGVERS!$Y$9</f>
        <v>0.49996517445661948</v>
      </c>
      <c r="AC7" s="44">
        <v>0.493240375583682</v>
      </c>
      <c r="AD7" s="44">
        <v>0.38570897755347044</v>
      </c>
      <c r="AE7" s="44">
        <v>0.36125356269883763</v>
      </c>
      <c r="AF7" s="44">
        <v>0.3290380763188025</v>
      </c>
      <c r="AG7" s="44">
        <v>0.27995869658989186</v>
      </c>
      <c r="AH7" s="44">
        <v>0.18849043767871743</v>
      </c>
      <c r="AI7" s="44">
        <v>0.17534707024924459</v>
      </c>
      <c r="AJ7" s="44">
        <v>0.16002887371416022</v>
      </c>
      <c r="AK7" s="44">
        <f>[2]ENGVERS!$F$9</f>
        <v>0.17250029144103904</v>
      </c>
      <c r="AL7" s="44">
        <v>0.17620102165837934</v>
      </c>
      <c r="AM7" s="44">
        <v>0.14987314430328658</v>
      </c>
      <c r="AN7" s="44">
        <f>'Сопствени средства'!AN7/'Актива пондерир. според ризици'!AN7</f>
        <v>0.14931840431352589</v>
      </c>
      <c r="AO7" s="44">
        <v>0.14910726717711251</v>
      </c>
      <c r="AP7" s="44">
        <v>0.18675181347352346</v>
      </c>
      <c r="AQ7" s="44">
        <v>0.18705706158679683</v>
      </c>
      <c r="AR7" s="44">
        <v>0.19045627567704776</v>
      </c>
      <c r="AS7" s="44">
        <v>0.18311932458175467</v>
      </c>
      <c r="AT7" s="44">
        <v>0.18705606499392502</v>
      </c>
      <c r="AU7" s="44">
        <v>0.18860207695965084</v>
      </c>
      <c r="AV7" s="44">
        <v>0.19525194153774991</v>
      </c>
      <c r="AW7" s="44">
        <v>0.19790527619301482</v>
      </c>
      <c r="AX7" s="44">
        <v>0.1922020393854772</v>
      </c>
      <c r="AY7" s="44">
        <v>0.19279575426876885</v>
      </c>
      <c r="AZ7" s="44">
        <v>0.18414958895446562</v>
      </c>
      <c r="BA7" s="44">
        <v>0.17698927318527863</v>
      </c>
      <c r="BB7" s="44">
        <v>0.17248741504578091</v>
      </c>
      <c r="BC7" s="44">
        <v>0.17530689912144815</v>
      </c>
      <c r="BD7" s="44">
        <v>0.18208109223074001</v>
      </c>
      <c r="BE7" s="85">
        <v>0.18076214164389778</v>
      </c>
      <c r="BF7" s="85">
        <v>0.17920758202395792</v>
      </c>
      <c r="BG7" s="85">
        <v>0.18306686212756909</v>
      </c>
      <c r="BH7" s="91">
        <v>0.18243262563646348</v>
      </c>
      <c r="BI7" s="91">
        <v>0.17421080990092003</v>
      </c>
      <c r="BJ7" s="91">
        <v>0.17776825485230957</v>
      </c>
      <c r="BK7" s="91">
        <v>0.18493596926905448</v>
      </c>
      <c r="BL7" s="91">
        <v>0.18482458535585608</v>
      </c>
      <c r="BM7" s="91">
        <v>0.18339263675080583</v>
      </c>
      <c r="BN7" s="91">
        <v>0.17569007049088248</v>
      </c>
      <c r="BO7" s="91">
        <v>0.17764413744672308</v>
      </c>
      <c r="BP7" s="91">
        <v>0.17986392128667905</v>
      </c>
      <c r="BQ7" s="91">
        <v>0.18382936007092107</v>
      </c>
      <c r="BR7" s="91">
        <v>0.18676292906490805</v>
      </c>
      <c r="BS7" s="91">
        <v>0.20123764541084266</v>
      </c>
      <c r="BT7" s="91">
        <v>0.1988689010635831</v>
      </c>
      <c r="BU7" s="91">
        <v>0.19446342300476885</v>
      </c>
      <c r="BV7" s="91">
        <v>0.19571890246685442</v>
      </c>
      <c r="BW7" s="91">
        <v>0.19767760979639337</v>
      </c>
      <c r="BX7" s="91">
        <v>0.20219876815922277</v>
      </c>
      <c r="BY7" s="91">
        <v>0.20009279084104453</v>
      </c>
      <c r="BZ7" s="91">
        <v>0.20051073703255815</v>
      </c>
      <c r="CA7" s="91">
        <v>0.20217276780543039</v>
      </c>
      <c r="CB7" s="91">
        <v>0.20822025533184069</v>
      </c>
      <c r="CC7" s="91">
        <v>0.20508595713499514</v>
      </c>
      <c r="CD7" s="91">
        <v>0.20477860791844796</v>
      </c>
    </row>
    <row r="8" spans="1:82" s="8" customFormat="1" ht="20.25" customHeight="1" thickBot="1" x14ac:dyDescent="0.25">
      <c r="A8" s="18" t="s">
        <v>4</v>
      </c>
      <c r="B8" s="45">
        <v>0.23</v>
      </c>
      <c r="C8" s="46">
        <v>0.23100000000000001</v>
      </c>
      <c r="D8" s="46">
        <v>0.23100000000000001</v>
      </c>
      <c r="E8" s="46">
        <v>0.22500000000000001</v>
      </c>
      <c r="F8" s="46">
        <v>0.21299999999999999</v>
      </c>
      <c r="G8" s="46">
        <v>0.20499999999999999</v>
      </c>
      <c r="H8" s="46">
        <v>0.19600000000000001</v>
      </c>
      <c r="I8" s="46">
        <v>0.193</v>
      </c>
      <c r="J8" s="46">
        <v>0.183</v>
      </c>
      <c r="K8" s="46">
        <v>0.17899999999999999</v>
      </c>
      <c r="L8" s="46">
        <v>0.18</v>
      </c>
      <c r="M8" s="46">
        <v>0.17199999999999999</v>
      </c>
      <c r="N8" s="46">
        <v>0.17</v>
      </c>
      <c r="O8" s="46">
        <v>0.159</v>
      </c>
      <c r="P8" s="46">
        <v>0.156</v>
      </c>
      <c r="Q8" s="46">
        <v>0.15</v>
      </c>
      <c r="R8" s="46">
        <v>0.16200000000000001</v>
      </c>
      <c r="S8" s="46">
        <v>0.16500000000000001</v>
      </c>
      <c r="T8" s="46">
        <v>0.16400000000000001</v>
      </c>
      <c r="U8" s="46">
        <v>0.16500000000000001</v>
      </c>
      <c r="V8" s="46">
        <v>0.16400000000000001</v>
      </c>
      <c r="W8" s="46">
        <v>0.16800000000000001</v>
      </c>
      <c r="X8" s="46">
        <v>0.16500000000000001</v>
      </c>
      <c r="Y8" s="46">
        <v>0.16400000000000001</v>
      </c>
      <c r="Z8" s="46">
        <v>0.161</v>
      </c>
      <c r="AA8" s="46">
        <v>0.16761311299689408</v>
      </c>
      <c r="AB8" s="46">
        <f>[1]ENGVERS!$C$9</f>
        <v>0.16538635545494934</v>
      </c>
      <c r="AC8" s="46">
        <v>0.16657198852353788</v>
      </c>
      <c r="AD8" s="46">
        <v>0.16775748665425202</v>
      </c>
      <c r="AE8" s="46">
        <v>0.17503818691679673</v>
      </c>
      <c r="AF8" s="46">
        <v>0.17384319356568789</v>
      </c>
      <c r="AG8" s="46">
        <v>0.17061736137125369</v>
      </c>
      <c r="AH8" s="46">
        <v>0.17117344181230756</v>
      </c>
      <c r="AI8" s="46">
        <v>0.17330988336517583</v>
      </c>
      <c r="AJ8" s="46">
        <v>0.17346302028842259</v>
      </c>
      <c r="AK8" s="46">
        <f>[2]ENGVERS!$C$9</f>
        <v>0.17297355008862303</v>
      </c>
      <c r="AL8" s="46">
        <v>0.16849259944807984</v>
      </c>
      <c r="AM8" s="46">
        <v>0.16650276342534989</v>
      </c>
      <c r="AN8" s="46">
        <f>'Сопствени средства'!AN8/'Актива пондерир. според ризици'!AN8</f>
        <v>0.16922434332979994</v>
      </c>
      <c r="AO8" s="46">
        <v>0.16500000000000001</v>
      </c>
      <c r="AP8" s="46">
        <v>0.15655656596167258</v>
      </c>
      <c r="AQ8" s="46">
        <v>0.15981384930263776</v>
      </c>
      <c r="AR8" s="46">
        <v>0.16223264329718307</v>
      </c>
      <c r="AS8" s="46">
        <v>0.16106615651748718</v>
      </c>
      <c r="AT8" s="46">
        <v>0.15490676175266746</v>
      </c>
      <c r="AU8" s="46">
        <v>0.15795733391234826</v>
      </c>
      <c r="AV8" s="46">
        <v>0.15564630418422151</v>
      </c>
      <c r="AW8" s="46">
        <v>0.15680029048434257</v>
      </c>
      <c r="AX8" s="46">
        <v>0.15223401641204534</v>
      </c>
      <c r="AY8" s="46">
        <v>0.15375234720888176</v>
      </c>
      <c r="AZ8" s="46">
        <v>0.15846723591202691</v>
      </c>
      <c r="BA8" s="46">
        <v>0.16228075159511871</v>
      </c>
      <c r="BB8" s="46">
        <v>0.15725876408623035</v>
      </c>
      <c r="BC8" s="46">
        <v>0.16355170449528217</v>
      </c>
      <c r="BD8" s="46">
        <v>0.16525799775728131</v>
      </c>
      <c r="BE8" s="86">
        <v>0.16323199209943587</v>
      </c>
      <c r="BF8" s="86">
        <v>0.16520866148490623</v>
      </c>
      <c r="BG8" s="86">
        <v>0.17049352701148068</v>
      </c>
      <c r="BH8" s="92">
        <v>0.17365461193962789</v>
      </c>
      <c r="BI8" s="92">
        <v>0.16931260750587976</v>
      </c>
      <c r="BJ8" s="92">
        <v>0.16313815251456562</v>
      </c>
      <c r="BK8" s="92">
        <v>0.16502962928477485</v>
      </c>
      <c r="BL8" s="92">
        <v>0.17013440267003183</v>
      </c>
      <c r="BM8" s="92">
        <v>0.16909436091206687</v>
      </c>
      <c r="BN8" s="92">
        <v>0.1669661628826162</v>
      </c>
      <c r="BO8" s="92">
        <v>0.16814561909042369</v>
      </c>
      <c r="BP8" s="92">
        <v>0.17317924932525236</v>
      </c>
      <c r="BQ8" s="92">
        <v>0.17260890236354107</v>
      </c>
      <c r="BR8" s="92">
        <v>0.17314068341155955</v>
      </c>
      <c r="BS8" s="92">
        <v>0.16996086909040123</v>
      </c>
      <c r="BT8" s="92">
        <v>0.17296577883213107</v>
      </c>
      <c r="BU8" s="92">
        <v>0.17713075061815223</v>
      </c>
      <c r="BV8" s="92">
        <v>0.17720295035356229</v>
      </c>
      <c r="BW8" s="92">
        <v>0.18037619844132474</v>
      </c>
      <c r="BX8" s="92">
        <v>0.18178364511511455</v>
      </c>
      <c r="BY8" s="92">
        <v>0.18357901874595187</v>
      </c>
      <c r="BZ8" s="92">
        <v>0.18081058950618165</v>
      </c>
      <c r="CA8" s="92">
        <v>0.18921990496952149</v>
      </c>
      <c r="CB8" s="92">
        <v>0.19042465237656064</v>
      </c>
      <c r="CC8" s="92">
        <v>0.18997762371556853</v>
      </c>
      <c r="CD8" s="92">
        <v>0.18901744977596788</v>
      </c>
    </row>
    <row r="9" spans="1:82" x14ac:dyDescent="0.2">
      <c r="BA9" s="8"/>
      <c r="BB9" s="8"/>
      <c r="BC9" s="8"/>
      <c r="BD9" s="8"/>
      <c r="BE9" s="82"/>
      <c r="BF9" s="82"/>
      <c r="BG9" s="82"/>
      <c r="BH9" s="8"/>
      <c r="BI9" s="8"/>
    </row>
    <row r="10" spans="1:82" x14ac:dyDescent="0.2">
      <c r="BA10" s="8"/>
      <c r="BB10" s="8"/>
      <c r="BC10" s="8"/>
      <c r="BD10" s="8"/>
      <c r="BE10" s="82"/>
      <c r="BF10" s="82"/>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
  <sheetViews>
    <sheetView workbookViewId="0">
      <pane xSplit="1" ySplit="4" topLeftCell="BS5" activePane="bottomRight" state="frozen"/>
      <selection pane="topRight" activeCell="B1" sqref="B1"/>
      <selection pane="bottomLeft" activeCell="A5" sqref="A5"/>
      <selection pane="bottomRight" activeCell="CD4" sqref="CD4:CD8"/>
    </sheetView>
  </sheetViews>
  <sheetFormatPr defaultRowHeight="14.25" x14ac:dyDescent="0.2"/>
  <cols>
    <col min="1" max="1" width="21.7109375" style="1" customWidth="1"/>
    <col min="2" max="52" width="12.7109375" style="1" customWidth="1"/>
    <col min="53" max="58" width="12" style="1" customWidth="1"/>
    <col min="59" max="59" width="12" style="81" customWidth="1"/>
    <col min="60" max="61" width="12" style="1" customWidth="1"/>
    <col min="62" max="62" width="13" style="1" customWidth="1"/>
    <col min="63" max="63" width="11.28515625" style="1" bestFit="1" customWidth="1"/>
    <col min="64" max="64" width="10.28515625" style="1" customWidth="1"/>
    <col min="65" max="65" width="10.140625" style="1" bestFit="1" customWidth="1"/>
    <col min="66" max="72" width="11.28515625" style="1" bestFit="1" customWidth="1"/>
    <col min="73" max="73" width="12" style="1" bestFit="1" customWidth="1"/>
    <col min="74" max="82" width="11.28515625" style="1" bestFit="1" customWidth="1"/>
    <col min="83" max="16384" width="9.140625" style="1"/>
  </cols>
  <sheetData>
    <row r="1" spans="1:82" ht="21" customHeight="1" x14ac:dyDescent="0.2">
      <c r="A1" s="5" t="s">
        <v>12</v>
      </c>
    </row>
    <row r="2" spans="1:82" ht="15" customHeight="1" x14ac:dyDescent="0.2"/>
    <row r="3" spans="1:82" s="8" customFormat="1" ht="15" customHeight="1" thickBot="1" x14ac:dyDescent="0.25">
      <c r="A3" s="2" t="s">
        <v>6</v>
      </c>
      <c r="BG3" s="82"/>
    </row>
    <row r="4" spans="1:82"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c r="BX4" s="79">
        <v>45107</v>
      </c>
      <c r="BY4" s="79">
        <v>45199</v>
      </c>
      <c r="BZ4" s="79">
        <v>45291</v>
      </c>
      <c r="CA4" s="79">
        <v>45382</v>
      </c>
      <c r="CB4" s="79">
        <v>45473</v>
      </c>
      <c r="CC4" s="79">
        <v>45565</v>
      </c>
      <c r="CD4" s="79">
        <v>45657</v>
      </c>
    </row>
    <row r="5" spans="1:82" s="8" customFormat="1" ht="18" customHeight="1" x14ac:dyDescent="0.2">
      <c r="A5" s="21" t="s">
        <v>1</v>
      </c>
      <c r="B5" s="47">
        <f>[3]ENGVERS!$Z$11</f>
        <v>0.18583149477535421</v>
      </c>
      <c r="C5" s="48">
        <f>[4]ENGVERS!$Z$11</f>
        <v>0.18546605307848993</v>
      </c>
      <c r="D5" s="48">
        <f>[5]ENGVERS!$Y$10</f>
        <v>0.17659024862192607</v>
      </c>
      <c r="E5" s="48">
        <f>[6]ENGVERS!$Y$10</f>
        <v>0.17153009212053716</v>
      </c>
      <c r="F5" s="48">
        <f>[7]ENGVERS!$Y$10</f>
        <v>0.15480757341318577</v>
      </c>
      <c r="G5" s="48">
        <f>[8]ENGVERS!$Y$9</f>
        <v>0.15102062479702272</v>
      </c>
      <c r="H5" s="48">
        <f>[9]ENGVERS!$Y$10</f>
        <v>0.1480828944200778</v>
      </c>
      <c r="I5" s="48">
        <f>[10]ENGVERS!$X$10</f>
        <v>0.14125394861904153</v>
      </c>
      <c r="J5" s="48">
        <f>[11]ENGVERS!$X$10</f>
        <v>0.11857757797125212</v>
      </c>
      <c r="K5" s="48">
        <f>[12]ENGVERS!$X$10</f>
        <v>0.11621337070113771</v>
      </c>
      <c r="L5" s="48">
        <f>[13]ENGVERS!$X$10</f>
        <v>0.11768261866023189</v>
      </c>
      <c r="M5" s="48">
        <f>[14]ENGVERS!$AB$7</f>
        <v>0.1152909205391817</v>
      </c>
      <c r="N5" s="48">
        <f>[15]ENGVERS!$W$16</f>
        <v>0.10925953425801975</v>
      </c>
      <c r="O5" s="48">
        <f>[16]ENGVERS!$W$13</f>
        <v>0.10534794740375981</v>
      </c>
      <c r="P5" s="48">
        <f>[17]ENGVERS!$W$13</f>
        <v>9.8888068104002858E-2</v>
      </c>
      <c r="Q5" s="48">
        <f>[18]ENGVERS!$AB$13</f>
        <v>9.8016860978731898E-2</v>
      </c>
      <c r="R5" s="48">
        <f>[19]ENGVERS!$W$12</f>
        <v>0.10500939826276719</v>
      </c>
      <c r="S5" s="48">
        <v>0.111</v>
      </c>
      <c r="T5" s="48">
        <v>0.111</v>
      </c>
      <c r="U5" s="48">
        <v>0.11</v>
      </c>
      <c r="V5" s="48">
        <v>0.109</v>
      </c>
      <c r="W5" s="48">
        <v>0.11899999999999999</v>
      </c>
      <c r="X5" s="48">
        <v>0.11600000000000001</v>
      </c>
      <c r="Y5" s="48">
        <v>0.114</v>
      </c>
      <c r="Z5" s="48">
        <v>0.112</v>
      </c>
      <c r="AA5" s="48">
        <v>0.12635304295466285</v>
      </c>
      <c r="AB5" s="48">
        <f>[1]SS!$AA$52/'Актива пондерир. според ризици'!AB5</f>
        <v>0.12576841983629844</v>
      </c>
      <c r="AC5" s="48">
        <v>0.12273121483459654</v>
      </c>
      <c r="AD5" s="48">
        <v>0.12123285189420983</v>
      </c>
      <c r="AE5" s="48">
        <v>0.13022875416308272</v>
      </c>
      <c r="AF5" s="48">
        <v>0.13167840441929823</v>
      </c>
      <c r="AG5" s="48">
        <v>0.13012609961775304</v>
      </c>
      <c r="AH5" s="48">
        <v>0.12753555809255848</v>
      </c>
      <c r="AI5" s="48">
        <v>0.13031009142446354</v>
      </c>
      <c r="AJ5" s="48">
        <v>0.13214776826421679</v>
      </c>
      <c r="AK5" s="48">
        <f>[2]ENGVERS!$D$10</f>
        <v>0.13178986071383486</v>
      </c>
      <c r="AL5" s="48">
        <v>0.13584165499985917</v>
      </c>
      <c r="AM5" s="48">
        <v>0.13542019348638665</v>
      </c>
      <c r="AN5" s="48">
        <v>0.13980064833771924</v>
      </c>
      <c r="AO5" s="48">
        <v>0.13660105823666369</v>
      </c>
      <c r="AP5" s="48">
        <v>0.12759509295327512</v>
      </c>
      <c r="AQ5" s="48">
        <v>0.12917098208640657</v>
      </c>
      <c r="AR5" s="48">
        <v>0.14058559880100613</v>
      </c>
      <c r="AS5" s="48">
        <v>0.14128913850046299</v>
      </c>
      <c r="AT5" s="48">
        <v>0.1372891269236142</v>
      </c>
      <c r="AU5" s="48">
        <v>0.14159183404200182</v>
      </c>
      <c r="AV5" s="48">
        <v>0.13948331569994957</v>
      </c>
      <c r="AW5" s="48">
        <v>0.14000419864195596</v>
      </c>
      <c r="AX5" s="48">
        <v>0.13608682506465786</v>
      </c>
      <c r="AY5" s="48">
        <v>0.13786841638222544</v>
      </c>
      <c r="AZ5" s="48">
        <v>0.14244158125955589</v>
      </c>
      <c r="BA5" s="39">
        <v>0.14466782817892859</v>
      </c>
      <c r="BB5" s="39">
        <v>0.13948373114975526</v>
      </c>
      <c r="BC5" s="39">
        <v>0.14891812397816909</v>
      </c>
      <c r="BD5" s="39">
        <v>0.14934002720317496</v>
      </c>
      <c r="BE5" s="39">
        <v>0.14927240252783575</v>
      </c>
      <c r="BF5" s="39">
        <v>0.15054220164268767</v>
      </c>
      <c r="BG5" s="83">
        <v>0.15572763791069133</v>
      </c>
      <c r="BH5" s="89">
        <v>0.16040007639412265</v>
      </c>
      <c r="BI5" s="89">
        <v>0.15678160346623438</v>
      </c>
      <c r="BJ5" s="89">
        <v>0.14983131723865162</v>
      </c>
      <c r="BK5" s="89">
        <v>0.15183040618523497</v>
      </c>
      <c r="BL5" s="89">
        <v>0.15780052517746088</v>
      </c>
      <c r="BM5" s="89">
        <v>0.15514324659137363</v>
      </c>
      <c r="BN5" s="89">
        <v>0.15316725634293513</v>
      </c>
      <c r="BO5" s="89">
        <v>0.15439397518009795</v>
      </c>
      <c r="BP5" s="89">
        <v>0.15955118810090216</v>
      </c>
      <c r="BQ5" s="89">
        <v>0.15783683281848071</v>
      </c>
      <c r="BR5" s="89">
        <v>0.15742944670454928</v>
      </c>
      <c r="BS5" s="89">
        <v>0.15465001372848131</v>
      </c>
      <c r="BT5" s="89">
        <v>0.15812935670769834</v>
      </c>
      <c r="BU5" s="89">
        <v>0.16389104296701595</v>
      </c>
      <c r="BV5" s="89">
        <v>0.16382928771484206</v>
      </c>
      <c r="BW5" s="89">
        <v>0.16674524979072924</v>
      </c>
      <c r="BX5" s="89">
        <v>0.16818523613609943</v>
      </c>
      <c r="BY5" s="89">
        <v>0.17112427608253458</v>
      </c>
      <c r="BZ5" s="89">
        <v>0.17053750456963099</v>
      </c>
      <c r="CA5" s="89">
        <v>0.18059458800892611</v>
      </c>
      <c r="CB5" s="89">
        <v>0.18053530365037687</v>
      </c>
      <c r="CC5" s="89">
        <v>0.18049968315366866</v>
      </c>
      <c r="CD5" s="89">
        <v>0.18204727992078532</v>
      </c>
    </row>
    <row r="6" spans="1:82" s="8" customFormat="1" ht="18" customHeight="1" x14ac:dyDescent="0.2">
      <c r="A6" s="22" t="s">
        <v>2</v>
      </c>
      <c r="B6" s="49">
        <f>[3]ENGVERS!$AA$11</f>
        <v>0.39600174850998909</v>
      </c>
      <c r="C6" s="50">
        <f>[4]ENGVERS!$AA$11</f>
        <v>0.40699768405199976</v>
      </c>
      <c r="D6" s="50">
        <f>[5]ENGVERS!$Z$10</f>
        <v>0.45133684698531684</v>
      </c>
      <c r="E6" s="50">
        <f>[6]ENGVERS!$Z$10</f>
        <v>0.42704741712919836</v>
      </c>
      <c r="F6" s="50">
        <f>[7]ENGVERS!$Z$10</f>
        <v>0.2878118335316599</v>
      </c>
      <c r="G6" s="50">
        <f>[8]ENGVERS!$Z$9</f>
        <v>0.27242168792581234</v>
      </c>
      <c r="H6" s="50">
        <f>[9]ENGVERS!$Z$10</f>
        <v>0.26946885090478723</v>
      </c>
      <c r="I6" s="50">
        <f>[10]ENGVERS!$Y$10</f>
        <v>0.295625694232174</v>
      </c>
      <c r="J6" s="50">
        <f>[11]ENGVERS!$Y$10</f>
        <v>0.2523579702300317</v>
      </c>
      <c r="K6" s="50">
        <f>[12]ENGVERS!$Y$10</f>
        <v>0.23910775333488429</v>
      </c>
      <c r="L6" s="50">
        <f>[13]ENGVERS!$Y$10</f>
        <v>0.24273035854552993</v>
      </c>
      <c r="M6" s="50">
        <f>[14]ENGVERS!$AC$7</f>
        <v>0.22486150065556465</v>
      </c>
      <c r="N6" s="50">
        <f>[15]ENGVERS!$X$16</f>
        <v>0.20039932603439717</v>
      </c>
      <c r="O6" s="50">
        <f>[16]ENGVERS!$X$13</f>
        <v>0.1797535170334276</v>
      </c>
      <c r="P6" s="50">
        <f>[17]ENGVERS!$X$13</f>
        <v>0.1705627528819593</v>
      </c>
      <c r="Q6" s="50">
        <f>[18]ENGVERS!$AC$13</f>
        <v>0.15711810812768634</v>
      </c>
      <c r="R6" s="50">
        <f>[19]ENGVERS!$X$12</f>
        <v>0.15729083272846933</v>
      </c>
      <c r="S6" s="50">
        <v>0.154</v>
      </c>
      <c r="T6" s="50">
        <v>0.154</v>
      </c>
      <c r="U6" s="50">
        <v>0.151</v>
      </c>
      <c r="V6" s="50">
        <v>0.151</v>
      </c>
      <c r="W6" s="50">
        <v>0.14599999999999999</v>
      </c>
      <c r="X6" s="50">
        <v>0.14099999999999999</v>
      </c>
      <c r="Y6" s="50">
        <v>0.14899999999999999</v>
      </c>
      <c r="Z6" s="50">
        <v>0.14599999999999999</v>
      </c>
      <c r="AA6" s="50">
        <v>0.13611826863074666</v>
      </c>
      <c r="AB6" s="50">
        <f>[1]SS!$AB$52/'Актива пондерир. според ризици'!AB6</f>
        <v>0.1371007932274167</v>
      </c>
      <c r="AC6" s="50">
        <v>0.15013382316226598</v>
      </c>
      <c r="AD6" s="50">
        <v>0.15940755103698376</v>
      </c>
      <c r="AE6" s="50">
        <v>0.15373477331162652</v>
      </c>
      <c r="AF6" s="50">
        <v>0.15309196725548027</v>
      </c>
      <c r="AG6" s="50">
        <v>0.15365801127916873</v>
      </c>
      <c r="AH6" s="50">
        <v>0.19473454582241059</v>
      </c>
      <c r="AI6" s="50">
        <v>0.19385897998276716</v>
      </c>
      <c r="AJ6" s="50">
        <v>0.18969351503912413</v>
      </c>
      <c r="AK6" s="50">
        <f>[2]ENGVERS!$E$10</f>
        <v>0.18463017263567982</v>
      </c>
      <c r="AL6" s="50">
        <v>0.15986558046960353</v>
      </c>
      <c r="AM6" s="50">
        <v>0.15911968045808128</v>
      </c>
      <c r="AN6" s="50">
        <v>0.1624398202863378</v>
      </c>
      <c r="AO6" s="50">
        <v>0.15734110649704047</v>
      </c>
      <c r="AP6" s="50">
        <v>0.1582679018114323</v>
      </c>
      <c r="AQ6" s="50">
        <v>0.16097833869129027</v>
      </c>
      <c r="AR6" s="50">
        <v>0.1586534968067527</v>
      </c>
      <c r="AS6" s="50">
        <v>0.15317942651795938</v>
      </c>
      <c r="AT6" s="50">
        <v>0.14333335852265588</v>
      </c>
      <c r="AU6" s="50">
        <v>0.14409686674202943</v>
      </c>
      <c r="AV6" s="50">
        <v>0.14271990868625073</v>
      </c>
      <c r="AW6" s="50">
        <v>0.14533427507177768</v>
      </c>
      <c r="AX6" s="50">
        <v>0.14446180870102035</v>
      </c>
      <c r="AY6" s="50">
        <v>0.14575983770237125</v>
      </c>
      <c r="AZ6" s="50">
        <v>0.15102589966936283</v>
      </c>
      <c r="BA6" s="41">
        <v>0.15059323145680745</v>
      </c>
      <c r="BB6" s="41">
        <v>0.15120752069749568</v>
      </c>
      <c r="BC6" s="41">
        <v>0.14812770945272352</v>
      </c>
      <c r="BD6" s="41">
        <v>0.15529420477044475</v>
      </c>
      <c r="BE6" s="41">
        <v>0.14998376293366697</v>
      </c>
      <c r="BF6" s="41">
        <v>0.14939156105645796</v>
      </c>
      <c r="BG6" s="84">
        <v>0.15204793633438457</v>
      </c>
      <c r="BH6" s="90">
        <v>0.15130731051957541</v>
      </c>
      <c r="BI6" s="90">
        <v>0.1451460096039312</v>
      </c>
      <c r="BJ6" s="90">
        <v>0.1437176686252627</v>
      </c>
      <c r="BK6" s="90">
        <v>0.14400001566289802</v>
      </c>
      <c r="BL6" s="90">
        <v>0.14839335815544999</v>
      </c>
      <c r="BM6" s="90">
        <v>0.15487982690892224</v>
      </c>
      <c r="BN6" s="90">
        <v>0.15345926004484048</v>
      </c>
      <c r="BO6" s="90">
        <v>0.15333717009703451</v>
      </c>
      <c r="BP6" s="90">
        <v>0.1613940492684808</v>
      </c>
      <c r="BQ6" s="90">
        <v>0.1683439425402698</v>
      </c>
      <c r="BR6" s="90">
        <v>0.16235035543591705</v>
      </c>
      <c r="BS6" s="90">
        <v>0.15752569855734594</v>
      </c>
      <c r="BT6" s="90">
        <v>0.1625550991332963</v>
      </c>
      <c r="BU6" s="90">
        <v>0.16261551805691857</v>
      </c>
      <c r="BV6" s="90">
        <v>0.17350816037521505</v>
      </c>
      <c r="BW6" s="90">
        <v>0.18174822890498837</v>
      </c>
      <c r="BX6" s="90">
        <v>0.18737818191978811</v>
      </c>
      <c r="BY6" s="90">
        <v>0.18651747449018935</v>
      </c>
      <c r="BZ6" s="90">
        <v>0.17575026977482414</v>
      </c>
      <c r="CA6" s="90">
        <v>0.1781613792600801</v>
      </c>
      <c r="CB6" s="90">
        <v>0.18765950357267025</v>
      </c>
      <c r="CC6" s="90">
        <v>0.18868343456279757</v>
      </c>
      <c r="CD6" s="90">
        <v>0.18345054532612248</v>
      </c>
    </row>
    <row r="7" spans="1:82" s="8" customFormat="1" ht="18" customHeight="1" thickBot="1" x14ac:dyDescent="0.25">
      <c r="A7" s="23" t="s">
        <v>3</v>
      </c>
      <c r="B7" s="51">
        <f>[3]ENGVERS!$AB$11</f>
        <v>0.5051642566333765</v>
      </c>
      <c r="C7" s="52">
        <f>[4]ENGVERS!$AB$11</f>
        <v>0.54284433887475503</v>
      </c>
      <c r="D7" s="52">
        <f>[5]ENGVERS!$AA$10</f>
        <v>0.59614963091567719</v>
      </c>
      <c r="E7" s="52">
        <f>[6]ENGVERS!$AA$10</f>
        <v>0.50449655381547454</v>
      </c>
      <c r="F7" s="52">
        <f>[7]ENGVERS!$AA$10</f>
        <v>0.49779618125977471</v>
      </c>
      <c r="G7" s="52">
        <f>[8]ENGVERS!$AA$9</f>
        <v>0.44881765812165453</v>
      </c>
      <c r="H7" s="52">
        <f>[9]ENGVERS!$AA$10</f>
        <v>0.41636438197850012</v>
      </c>
      <c r="I7" s="52">
        <f>[10]ENGVERS!$Z$10</f>
        <v>0.40368305404531823</v>
      </c>
      <c r="J7" s="52">
        <f>[11]ENGVERS!$Z$10</f>
        <v>0.56098319748079406</v>
      </c>
      <c r="K7" s="52">
        <f>[12]ENGVERS!$Z$10</f>
        <v>0.54732456429588305</v>
      </c>
      <c r="L7" s="52">
        <f>[13]ENGVERS!$Z$10</f>
        <v>0.67938509290792382</v>
      </c>
      <c r="M7" s="52">
        <f>[14]ENGVERS!$AD$7</f>
        <v>0.67662119743400806</v>
      </c>
      <c r="N7" s="52">
        <f>[15]ENGVERS!$Y$16</f>
        <v>0.69364641260403659</v>
      </c>
      <c r="O7" s="52">
        <f>[16]ENGVERS!$Y$13</f>
        <v>0.7030103266872153</v>
      </c>
      <c r="P7" s="52">
        <f>[17]ENGVERS!$Y$13</f>
        <v>0.69823353938147115</v>
      </c>
      <c r="Q7" s="52">
        <f>[18]ENGVERS!$AD$13</f>
        <v>0.67595469734181957</v>
      </c>
      <c r="R7" s="52">
        <f>[19]ENGVERS!$Y$12</f>
        <v>0.65118387292235136</v>
      </c>
      <c r="S7" s="52">
        <v>0.59699999999999998</v>
      </c>
      <c r="T7" s="52">
        <v>0.504</v>
      </c>
      <c r="U7" s="52">
        <v>0.503</v>
      </c>
      <c r="V7" s="52">
        <v>0.48099999999999998</v>
      </c>
      <c r="W7" s="52">
        <v>0.47499999999999998</v>
      </c>
      <c r="X7" s="52">
        <v>0.434</v>
      </c>
      <c r="Y7" s="52">
        <v>0.59</v>
      </c>
      <c r="Z7" s="52">
        <v>0.54500000000000004</v>
      </c>
      <c r="AA7" s="52">
        <v>0.54812454791613452</v>
      </c>
      <c r="AB7" s="52">
        <f>[1]SS!$AC$52/'Актива пондерир. според ризици'!AB7</f>
        <v>0.49470144445188952</v>
      </c>
      <c r="AC7" s="52">
        <v>0.4836926579047453</v>
      </c>
      <c r="AD7" s="52">
        <v>0.45773680522163113</v>
      </c>
      <c r="AE7" s="52">
        <v>0.3283527432638928</v>
      </c>
      <c r="AF7" s="52">
        <v>0.30185149536152328</v>
      </c>
      <c r="AG7" s="52">
        <v>0.26386106147688282</v>
      </c>
      <c r="AH7" s="52">
        <v>0.15897634498767385</v>
      </c>
      <c r="AI7" s="52">
        <v>0.14595071566673265</v>
      </c>
      <c r="AJ7" s="52">
        <v>0.13419746468415697</v>
      </c>
      <c r="AK7" s="52">
        <f>[2]ENGVERS!$F$10</f>
        <v>0.13454199809886797</v>
      </c>
      <c r="AL7" s="52">
        <v>0.15040608155709165</v>
      </c>
      <c r="AM7" s="52">
        <v>0.13571602524523677</v>
      </c>
      <c r="AN7" s="52">
        <v>0.13284267677291076</v>
      </c>
      <c r="AO7" s="52">
        <v>0.11783843739009142</v>
      </c>
      <c r="AP7" s="52">
        <v>0.15659686977230355</v>
      </c>
      <c r="AQ7" s="52">
        <v>0.15581156441145305</v>
      </c>
      <c r="AR7" s="52">
        <v>0.15819639152167431</v>
      </c>
      <c r="AS7" s="52">
        <v>0.15309857752718914</v>
      </c>
      <c r="AT7" s="52">
        <v>0.14561979927390548</v>
      </c>
      <c r="AU7" s="52">
        <v>0.15124358108992125</v>
      </c>
      <c r="AV7" s="52">
        <v>0.15863532193971</v>
      </c>
      <c r="AW7" s="52">
        <v>0.16131282921426504</v>
      </c>
      <c r="AX7" s="52">
        <v>0.15770881934101105</v>
      </c>
      <c r="AY7" s="52">
        <v>0.16473207521465674</v>
      </c>
      <c r="AZ7" s="52">
        <v>0.15661871193865112</v>
      </c>
      <c r="BA7" s="44">
        <v>0.14483588210013132</v>
      </c>
      <c r="BB7" s="44">
        <v>0.13960430194918053</v>
      </c>
      <c r="BC7" s="44">
        <v>0.13905500343300289</v>
      </c>
      <c r="BD7" s="44">
        <v>0.14707815272002822</v>
      </c>
      <c r="BE7" s="44">
        <v>0.14365385787103677</v>
      </c>
      <c r="BF7" s="44">
        <v>0.14304123364580895</v>
      </c>
      <c r="BG7" s="85">
        <v>0.14716087788984664</v>
      </c>
      <c r="BH7" s="91">
        <v>0.14693496153815969</v>
      </c>
      <c r="BI7" s="91">
        <v>0.14033906722744194</v>
      </c>
      <c r="BJ7" s="91">
        <v>0.13799886680553272</v>
      </c>
      <c r="BK7" s="91">
        <v>0.13881601945062355</v>
      </c>
      <c r="BL7" s="91">
        <v>0.13919240046995765</v>
      </c>
      <c r="BM7" s="91">
        <v>0.13905593635087221</v>
      </c>
      <c r="BN7" s="91">
        <v>0.13347924516370191</v>
      </c>
      <c r="BO7" s="91">
        <v>0.13642660717666191</v>
      </c>
      <c r="BP7" s="91">
        <v>0.13939607901012055</v>
      </c>
      <c r="BQ7" s="91">
        <v>0.13986901652495598</v>
      </c>
      <c r="BR7" s="91">
        <v>0.14479571930235355</v>
      </c>
      <c r="BS7" s="91">
        <v>0.16006823080883661</v>
      </c>
      <c r="BT7" s="91">
        <v>0.15908323234642616</v>
      </c>
      <c r="BU7" s="91">
        <v>0.1563531754467965</v>
      </c>
      <c r="BV7" s="91">
        <v>0.17640492550166637</v>
      </c>
      <c r="BW7" s="91">
        <v>0.18154594394242954</v>
      </c>
      <c r="BX7" s="91">
        <v>0.18676768547048558</v>
      </c>
      <c r="BY7" s="91">
        <v>0.1854767927870726</v>
      </c>
      <c r="BZ7" s="91">
        <v>0.18666128023988068</v>
      </c>
      <c r="CA7" s="91">
        <v>0.18895350376664424</v>
      </c>
      <c r="CB7" s="91">
        <v>0.19579290652298367</v>
      </c>
      <c r="CC7" s="91">
        <v>0.19363262493351568</v>
      </c>
      <c r="CD7" s="91">
        <v>0.19227128655601519</v>
      </c>
    </row>
    <row r="8" spans="1:82" s="8" customFormat="1" ht="18" customHeight="1" thickBot="1" x14ac:dyDescent="0.25">
      <c r="A8" s="33" t="s">
        <v>4</v>
      </c>
      <c r="B8" s="53">
        <f>[3]ENGVERS!$AC$11</f>
        <v>0.27378338994919094</v>
      </c>
      <c r="C8" s="54">
        <f>[4]ENGVERS!$AC$11</f>
        <v>0.27357187441179837</v>
      </c>
      <c r="D8" s="54">
        <f>[5]ENGVERS!$AB$10</f>
        <v>0.27483241446499196</v>
      </c>
      <c r="E8" s="54">
        <f>[6]ENGVERS!$AB$10</f>
        <v>0.26236045939770158</v>
      </c>
      <c r="F8" s="54">
        <f>[7]ENGVERS!$AB$10</f>
        <v>0.24253542301404055</v>
      </c>
      <c r="G8" s="54">
        <f>[8]ENGVERS!$AB$9</f>
        <v>0.2316919811376156</v>
      </c>
      <c r="H8" s="54">
        <f>[9]ENGVERS!$AB$10</f>
        <v>0.22213621741533576</v>
      </c>
      <c r="I8" s="54">
        <f>[10]ENGVERS!$AA$10</f>
        <v>0.21338405201324556</v>
      </c>
      <c r="J8" s="54">
        <f>[11]ENGVERS!$AA$10</f>
        <v>0.18890528095755732</v>
      </c>
      <c r="K8" s="54">
        <f>[12]ENGVERS!$AA$10</f>
        <v>0.18256095483164791</v>
      </c>
      <c r="L8" s="54">
        <f>[13]ENGVERS!$AA$10</f>
        <v>0.18086610299389799</v>
      </c>
      <c r="M8" s="54">
        <f>[14]ENGVERS!$AE$7</f>
        <v>0.17264339213009341</v>
      </c>
      <c r="N8" s="54">
        <f>[15]ENGVERS!$Z$16</f>
        <v>0.15658430558741446</v>
      </c>
      <c r="O8" s="54">
        <f>[16]ENGVERS!$Z$13</f>
        <v>0.14660209997518098</v>
      </c>
      <c r="P8" s="54">
        <f>[17]ENGVERS!$Z$13</f>
        <v>0.1403636206041261</v>
      </c>
      <c r="Q8" s="54">
        <f>[18]ENGVERS!$AE$13</f>
        <v>0.13559583878859743</v>
      </c>
      <c r="R8" s="54">
        <f>[19]ENGVERS!$Z$12</f>
        <v>0.13972579609585656</v>
      </c>
      <c r="S8" s="54">
        <v>0.14099999999999999</v>
      </c>
      <c r="T8" s="54">
        <v>0.14000000000000001</v>
      </c>
      <c r="U8" s="54">
        <v>0.13900000000000001</v>
      </c>
      <c r="V8" s="54">
        <v>0.13800000000000001</v>
      </c>
      <c r="W8" s="54">
        <v>0.14299999999999999</v>
      </c>
      <c r="X8" s="54">
        <v>0.13900000000000001</v>
      </c>
      <c r="Y8" s="54">
        <v>0.13700000000000001</v>
      </c>
      <c r="Z8" s="54">
        <v>0.13400000000000001</v>
      </c>
      <c r="AA8" s="54">
        <v>0.14103047498007437</v>
      </c>
      <c r="AB8" s="54">
        <f>[1]SS!$AD$52/'Актива пондерир. според ризици'!AB8</f>
        <v>0.13950818740134294</v>
      </c>
      <c r="AC8" s="54">
        <v>0.13984894650216562</v>
      </c>
      <c r="AD8" s="54">
        <v>0.14104692091398804</v>
      </c>
      <c r="AE8" s="54">
        <v>0.14703943342041134</v>
      </c>
      <c r="AF8" s="54">
        <v>0.14656352641011519</v>
      </c>
      <c r="AG8" s="54">
        <v>0.14434475162542018</v>
      </c>
      <c r="AH8" s="54">
        <v>0.14549727241231303</v>
      </c>
      <c r="AI8" s="54">
        <v>0.14712165221268916</v>
      </c>
      <c r="AJ8" s="54">
        <v>0.14719317036686802</v>
      </c>
      <c r="AK8" s="54">
        <f>[2]ENGVERS!$C$10</f>
        <v>0.14583451755208141</v>
      </c>
      <c r="AL8" s="54">
        <v>0.14446013638139032</v>
      </c>
      <c r="AM8" s="54">
        <v>0.14305165010687548</v>
      </c>
      <c r="AN8" s="54">
        <v>0.14676995733250112</v>
      </c>
      <c r="AO8" s="54">
        <v>0.14199999999999999</v>
      </c>
      <c r="AP8" s="54">
        <v>0.13718012778798125</v>
      </c>
      <c r="AQ8" s="54">
        <v>0.13912374520348744</v>
      </c>
      <c r="AR8" s="54">
        <v>0.14634778225828463</v>
      </c>
      <c r="AS8" s="54">
        <v>0.14517057853739751</v>
      </c>
      <c r="AT8" s="54">
        <v>0.139389538050148</v>
      </c>
      <c r="AU8" s="54">
        <v>0.14267895038217679</v>
      </c>
      <c r="AV8" s="54">
        <v>0.14110432124806305</v>
      </c>
      <c r="AW8" s="54">
        <v>0.14236743659103651</v>
      </c>
      <c r="AX8" s="54">
        <v>0.13864179724600359</v>
      </c>
      <c r="AY8" s="54">
        <v>0.14050066408591069</v>
      </c>
      <c r="AZ8" s="54">
        <v>0.14481395733050045</v>
      </c>
      <c r="BA8" s="46">
        <v>0.14599709684609857</v>
      </c>
      <c r="BB8" s="46">
        <v>0.14206607544699024</v>
      </c>
      <c r="BC8" s="46">
        <v>0.14842117323906565</v>
      </c>
      <c r="BD8" s="46">
        <v>0.15057309910744363</v>
      </c>
      <c r="BE8" s="46">
        <v>0.14924908825049196</v>
      </c>
      <c r="BF8" s="46">
        <v>0.15004822422302239</v>
      </c>
      <c r="BG8" s="86">
        <v>0.15464432157772784</v>
      </c>
      <c r="BH8" s="92">
        <v>0.15797674999382164</v>
      </c>
      <c r="BI8" s="92">
        <v>0.15367508852468473</v>
      </c>
      <c r="BJ8" s="92">
        <v>0.14813202672471298</v>
      </c>
      <c r="BK8" s="92">
        <v>0.14972177198346637</v>
      </c>
      <c r="BL8" s="92">
        <v>0.15517035367727466</v>
      </c>
      <c r="BM8" s="92">
        <v>0.15457609393948152</v>
      </c>
      <c r="BN8" s="92">
        <v>0.15258698561717698</v>
      </c>
      <c r="BO8" s="92">
        <v>0.15359261454898135</v>
      </c>
      <c r="BP8" s="92">
        <v>0.15929044399205877</v>
      </c>
      <c r="BQ8" s="92">
        <v>0.15885775826749329</v>
      </c>
      <c r="BR8" s="92">
        <v>0.15780661872845034</v>
      </c>
      <c r="BS8" s="92">
        <v>0.15524199431599803</v>
      </c>
      <c r="BT8" s="92">
        <v>0.15882774974989217</v>
      </c>
      <c r="BU8" s="92">
        <v>0.1634862035264564</v>
      </c>
      <c r="BV8" s="92">
        <v>0.16571037194495988</v>
      </c>
      <c r="BW8" s="92">
        <v>0.16937935527994422</v>
      </c>
      <c r="BX8" s="92">
        <v>0.17144572444181985</v>
      </c>
      <c r="BY8" s="92">
        <v>0.17369521469785573</v>
      </c>
      <c r="BZ8" s="92">
        <v>0.17204623504096903</v>
      </c>
      <c r="CA8" s="92">
        <v>0.1807754185999626</v>
      </c>
      <c r="CB8" s="92">
        <v>0.18220191871635769</v>
      </c>
      <c r="CC8" s="92">
        <v>0.18219050866876096</v>
      </c>
      <c r="CD8" s="92">
        <v>0.18274766713803872</v>
      </c>
    </row>
    <row r="9" spans="1:82" s="8" customFormat="1" ht="12.75" x14ac:dyDescent="0.2">
      <c r="BA9" s="68"/>
      <c r="BG9" s="82"/>
    </row>
    <row r="10" spans="1:82" x14ac:dyDescent="0.2">
      <c r="BA10" s="8"/>
      <c r="BB10" s="8"/>
      <c r="BC10" s="8"/>
      <c r="BD10" s="8"/>
      <c r="BE10" s="8"/>
      <c r="BF10" s="8"/>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workbookViewId="0">
      <pane xSplit="1" ySplit="4" topLeftCell="V5" activePane="bottomRight" state="frozen"/>
      <selection pane="topRight" activeCell="B1" sqref="B1"/>
      <selection pane="bottomLeft" activeCell="A5" sqref="A5"/>
      <selection pane="bottomRight" activeCell="AG4" sqref="AG4:AG8"/>
    </sheetView>
  </sheetViews>
  <sheetFormatPr defaultRowHeight="14.25" x14ac:dyDescent="0.2"/>
  <cols>
    <col min="1" max="1" width="21.7109375" style="1" customWidth="1"/>
    <col min="2" max="3" width="12.7109375" style="1" customWidth="1"/>
    <col min="4" max="7" width="12" style="1" customWidth="1"/>
    <col min="8" max="9" width="12" style="87" customWidth="1"/>
    <col min="10" max="10" width="12" style="81" customWidth="1"/>
    <col min="11" max="12" width="12" style="1" customWidth="1"/>
    <col min="13" max="13" width="11.28515625" style="1" bestFit="1" customWidth="1"/>
    <col min="14" max="14" width="12" style="1" bestFit="1" customWidth="1"/>
    <col min="15" max="15" width="12.7109375" style="1" customWidth="1"/>
    <col min="16" max="16" width="10.140625" style="1" bestFit="1" customWidth="1"/>
    <col min="17" max="33" width="11.28515625" style="1" bestFit="1" customWidth="1"/>
    <col min="34" max="16384" width="9.140625" style="1"/>
  </cols>
  <sheetData>
    <row r="1" spans="1:33" ht="21" customHeight="1" x14ac:dyDescent="0.2">
      <c r="A1" s="5" t="s">
        <v>66</v>
      </c>
    </row>
    <row r="2" spans="1:33" ht="15" customHeight="1" x14ac:dyDescent="0.2"/>
    <row r="3" spans="1:33" s="8" customFormat="1" ht="15" customHeight="1" thickBot="1" x14ac:dyDescent="0.25">
      <c r="A3" s="2" t="s">
        <v>6</v>
      </c>
      <c r="H3" s="68"/>
      <c r="I3" s="68"/>
      <c r="J3" s="82"/>
    </row>
    <row r="4" spans="1:33" s="8" customFormat="1" ht="20.25" customHeight="1" thickBot="1" x14ac:dyDescent="0.25">
      <c r="A4" s="7" t="s">
        <v>0</v>
      </c>
      <c r="B4" s="59" t="s">
        <v>65</v>
      </c>
      <c r="C4" s="59" t="s">
        <v>68</v>
      </c>
      <c r="D4" s="79" t="s">
        <v>75</v>
      </c>
      <c r="E4" s="4">
        <v>43100</v>
      </c>
      <c r="F4" s="4" t="s">
        <v>69</v>
      </c>
      <c r="G4" s="79" t="s">
        <v>76</v>
      </c>
      <c r="H4" s="79" t="s">
        <v>77</v>
      </c>
      <c r="I4" s="79">
        <v>43465</v>
      </c>
      <c r="J4" s="79" t="s">
        <v>80</v>
      </c>
      <c r="K4" s="79" t="s">
        <v>82</v>
      </c>
      <c r="L4" s="79" t="s">
        <v>83</v>
      </c>
      <c r="M4" s="79" t="s">
        <v>86</v>
      </c>
      <c r="N4" s="79" t="s">
        <v>87</v>
      </c>
      <c r="O4" s="79" t="s">
        <v>85</v>
      </c>
      <c r="P4" s="79" t="s">
        <v>89</v>
      </c>
      <c r="Q4" s="79">
        <v>44196</v>
      </c>
      <c r="R4" s="79">
        <v>44286</v>
      </c>
      <c r="S4" s="79">
        <v>44377</v>
      </c>
      <c r="T4" s="79">
        <v>44469</v>
      </c>
      <c r="U4" s="79">
        <v>44561</v>
      </c>
      <c r="V4" s="79">
        <v>44651</v>
      </c>
      <c r="W4" s="79">
        <v>44742</v>
      </c>
      <c r="X4" s="79">
        <v>44834</v>
      </c>
      <c r="Y4" s="79">
        <v>44926</v>
      </c>
      <c r="Z4" s="79">
        <v>45016</v>
      </c>
      <c r="AA4" s="79">
        <v>45107</v>
      </c>
      <c r="AB4" s="79">
        <v>45199</v>
      </c>
      <c r="AC4" s="79">
        <v>45291</v>
      </c>
      <c r="AD4" s="79">
        <v>45382</v>
      </c>
      <c r="AE4" s="79">
        <v>45473</v>
      </c>
      <c r="AF4" s="79">
        <v>45565</v>
      </c>
      <c r="AG4" s="79">
        <v>45657</v>
      </c>
    </row>
    <row r="5" spans="1:33" s="8" customFormat="1" ht="18" customHeight="1" x14ac:dyDescent="0.2">
      <c r="A5" s="94" t="s">
        <v>1</v>
      </c>
      <c r="B5" s="48">
        <v>0.13786841638222544</v>
      </c>
      <c r="C5" s="48">
        <v>0.14244158125955589</v>
      </c>
      <c r="D5" s="39">
        <v>0.14466782817892859</v>
      </c>
      <c r="E5" s="39">
        <v>0.13948373114975526</v>
      </c>
      <c r="F5" s="39">
        <v>0.14891812397816909</v>
      </c>
      <c r="G5" s="39">
        <v>0.14934002720317496</v>
      </c>
      <c r="H5" s="39">
        <v>0.14927240252783575</v>
      </c>
      <c r="I5" s="39">
        <v>0.15054220164268767</v>
      </c>
      <c r="J5" s="83">
        <v>0.15572763791069133</v>
      </c>
      <c r="K5" s="89">
        <v>0.16040007639412265</v>
      </c>
      <c r="L5" s="89">
        <v>0.15678160346623438</v>
      </c>
      <c r="M5" s="89">
        <v>0.14983131723865162</v>
      </c>
      <c r="N5" s="89">
        <v>0.15183040618523497</v>
      </c>
      <c r="O5" s="89">
        <v>0.15780052517746088</v>
      </c>
      <c r="P5" s="89">
        <v>0.15514324659137363</v>
      </c>
      <c r="Q5" s="89">
        <v>0.15316725634293513</v>
      </c>
      <c r="R5" s="89">
        <v>0.15439397518009795</v>
      </c>
      <c r="S5" s="89">
        <v>0.15955118810090216</v>
      </c>
      <c r="T5" s="89">
        <v>0.15783683281848071</v>
      </c>
      <c r="U5" s="89">
        <v>0.15742944670454928</v>
      </c>
      <c r="V5" s="89">
        <v>0.15465001372848131</v>
      </c>
      <c r="W5" s="89">
        <v>0.15812935670769834</v>
      </c>
      <c r="X5" s="89">
        <v>0.16389104296701595</v>
      </c>
      <c r="Y5" s="89">
        <v>0.16382928771484206</v>
      </c>
      <c r="Z5" s="89">
        <v>0.16674524979072924</v>
      </c>
      <c r="AA5" s="89">
        <v>0.16818523613609943</v>
      </c>
      <c r="AB5" s="89">
        <v>0.17112427608253458</v>
      </c>
      <c r="AC5" s="89">
        <v>0.17053750456963099</v>
      </c>
      <c r="AD5" s="89">
        <v>0.18059458800892611</v>
      </c>
      <c r="AE5" s="89">
        <v>0.18053530365037687</v>
      </c>
      <c r="AF5" s="89">
        <v>0.17913023727037405</v>
      </c>
      <c r="AG5" s="89">
        <v>0.18076214247018224</v>
      </c>
    </row>
    <row r="6" spans="1:33" s="8" customFormat="1" ht="18" customHeight="1" x14ac:dyDescent="0.2">
      <c r="A6" s="95" t="s">
        <v>2</v>
      </c>
      <c r="B6" s="50">
        <v>0.14575983770237125</v>
      </c>
      <c r="C6" s="50">
        <v>0.15102589966936283</v>
      </c>
      <c r="D6" s="41">
        <v>0.15059323145680745</v>
      </c>
      <c r="E6" s="41">
        <v>0.14958740873668655</v>
      </c>
      <c r="F6" s="41">
        <v>0.14652392551491619</v>
      </c>
      <c r="G6" s="41">
        <v>0.15370522864958325</v>
      </c>
      <c r="H6" s="41">
        <v>0.14923226194388481</v>
      </c>
      <c r="I6" s="41">
        <v>0.14864373105392778</v>
      </c>
      <c r="J6" s="84">
        <v>0.14759238255495133</v>
      </c>
      <c r="K6" s="90">
        <v>0.14766119030747596</v>
      </c>
      <c r="L6" s="90">
        <v>0.14160247271928886</v>
      </c>
      <c r="M6" s="90">
        <v>0.13957448678685444</v>
      </c>
      <c r="N6" s="90">
        <v>0.13979888755516551</v>
      </c>
      <c r="O6" s="90">
        <v>0.14426918374791883</v>
      </c>
      <c r="P6" s="90">
        <v>0.15128665656913395</v>
      </c>
      <c r="Q6" s="90">
        <v>0.14995369885521784</v>
      </c>
      <c r="R6" s="90">
        <v>0.14982471449953735</v>
      </c>
      <c r="S6" s="90">
        <v>0.15796802561833928</v>
      </c>
      <c r="T6" s="90">
        <v>0.16377649822512078</v>
      </c>
      <c r="U6" s="90">
        <v>0.15797373431280984</v>
      </c>
      <c r="V6" s="90">
        <v>0.1532616342020022</v>
      </c>
      <c r="W6" s="90">
        <v>0.15836236030744594</v>
      </c>
      <c r="X6" s="90">
        <v>0.15636204197017289</v>
      </c>
      <c r="Y6" s="90">
        <v>0.1652564065656334</v>
      </c>
      <c r="Z6" s="90">
        <v>0.17361824173706653</v>
      </c>
      <c r="AA6" s="90">
        <v>0.1793360822930854</v>
      </c>
      <c r="AB6" s="90">
        <v>0.17852674384914086</v>
      </c>
      <c r="AC6" s="90">
        <v>0.16826196959422426</v>
      </c>
      <c r="AD6" s="90">
        <v>0.17435921274457272</v>
      </c>
      <c r="AE6" s="90">
        <v>0.18389800063487011</v>
      </c>
      <c r="AF6" s="90">
        <v>0.18504116878512541</v>
      </c>
      <c r="AG6" s="90">
        <v>0.17989853628863992</v>
      </c>
    </row>
    <row r="7" spans="1:33" s="8" customFormat="1" ht="18" customHeight="1" thickBot="1" x14ac:dyDescent="0.25">
      <c r="A7" s="96" t="s">
        <v>3</v>
      </c>
      <c r="B7" s="52">
        <v>0.16473207521465674</v>
      </c>
      <c r="C7" s="52">
        <v>0.15661871193865112</v>
      </c>
      <c r="D7" s="44">
        <v>0.14483588210013132</v>
      </c>
      <c r="E7" s="44">
        <v>0.13960430194918053</v>
      </c>
      <c r="F7" s="44">
        <v>0.13905500343300289</v>
      </c>
      <c r="G7" s="44">
        <v>0.14707815272002822</v>
      </c>
      <c r="H7" s="44">
        <v>0.14365385787103677</v>
      </c>
      <c r="I7" s="44">
        <v>0.14304123364580895</v>
      </c>
      <c r="J7" s="85">
        <v>0.14716087788984664</v>
      </c>
      <c r="K7" s="91">
        <v>0.14693496153815969</v>
      </c>
      <c r="L7" s="91">
        <v>0.14033906722744194</v>
      </c>
      <c r="M7" s="91">
        <v>0.13799886680553272</v>
      </c>
      <c r="N7" s="91">
        <v>0.13881601945062355</v>
      </c>
      <c r="O7" s="91">
        <v>0.13919240046995765</v>
      </c>
      <c r="P7" s="91">
        <v>0.13905593635087221</v>
      </c>
      <c r="Q7" s="91">
        <v>0.13347924516370191</v>
      </c>
      <c r="R7" s="91">
        <v>0.13642660717666191</v>
      </c>
      <c r="S7" s="91">
        <v>0.13939607901012055</v>
      </c>
      <c r="T7" s="91">
        <v>0.13986901652495598</v>
      </c>
      <c r="U7" s="91">
        <v>0.14479571930235355</v>
      </c>
      <c r="V7" s="91">
        <v>0.16006823080883661</v>
      </c>
      <c r="W7" s="91">
        <v>0.15908323234642616</v>
      </c>
      <c r="X7" s="91">
        <v>0.1563531754467965</v>
      </c>
      <c r="Y7" s="91">
        <v>0.17640492550166637</v>
      </c>
      <c r="Z7" s="91">
        <v>0.18154594394242954</v>
      </c>
      <c r="AA7" s="91">
        <v>0.18676768547048558</v>
      </c>
      <c r="AB7" s="91">
        <v>0.1854767927870726</v>
      </c>
      <c r="AC7" s="91">
        <v>0.18666128023988068</v>
      </c>
      <c r="AD7" s="91">
        <v>0.18895350376664424</v>
      </c>
      <c r="AE7" s="91">
        <v>0.19579290652298367</v>
      </c>
      <c r="AF7" s="91">
        <v>0.19363262493351568</v>
      </c>
      <c r="AG7" s="91">
        <v>0.19227128655601519</v>
      </c>
    </row>
    <row r="8" spans="1:33" s="8" customFormat="1" ht="18" customHeight="1" thickBot="1" x14ac:dyDescent="0.25">
      <c r="A8" s="97" t="s">
        <v>4</v>
      </c>
      <c r="B8" s="54">
        <v>0.14050066408591069</v>
      </c>
      <c r="C8" s="54">
        <v>0.14481395733050045</v>
      </c>
      <c r="D8" s="46">
        <v>0.14599709684609857</v>
      </c>
      <c r="E8" s="46">
        <v>0.1417097761023759</v>
      </c>
      <c r="F8" s="46">
        <v>0.14806555038319855</v>
      </c>
      <c r="G8" s="46">
        <v>0.15022449659599943</v>
      </c>
      <c r="H8" s="46">
        <v>0.14908215983888026</v>
      </c>
      <c r="I8" s="46">
        <v>0.14988501366470317</v>
      </c>
      <c r="J8" s="86">
        <v>0.15366866304171869</v>
      </c>
      <c r="K8" s="92">
        <v>0.1571785865352836</v>
      </c>
      <c r="L8" s="92">
        <v>0.15289315649749075</v>
      </c>
      <c r="M8" s="92">
        <v>0.14723869384738336</v>
      </c>
      <c r="N8" s="92">
        <v>0.14881932457078731</v>
      </c>
      <c r="O8" s="92">
        <v>0.15428196705162112</v>
      </c>
      <c r="P8" s="92">
        <v>0.15384950127741256</v>
      </c>
      <c r="Q8" s="92">
        <v>0.15187404972494151</v>
      </c>
      <c r="R8" s="92">
        <v>0.15288071009613563</v>
      </c>
      <c r="S8" s="92">
        <v>0.15860136422521046</v>
      </c>
      <c r="T8" s="92">
        <v>0.15817021853849431</v>
      </c>
      <c r="U8" s="92">
        <v>0.15714014767202911</v>
      </c>
      <c r="V8" s="92">
        <v>0.15459300281245833</v>
      </c>
      <c r="W8" s="92">
        <v>0.15819149509208083</v>
      </c>
      <c r="X8" s="92">
        <v>0.16253782717379414</v>
      </c>
      <c r="Y8" s="92">
        <v>0.16478466344133083</v>
      </c>
      <c r="Z8" s="92">
        <v>0.16844985258810258</v>
      </c>
      <c r="AA8" s="92">
        <v>0.17054442420718308</v>
      </c>
      <c r="AB8" s="92">
        <v>0.17280081528113078</v>
      </c>
      <c r="AC8" s="92">
        <v>0.17118733519521054</v>
      </c>
      <c r="AD8" s="92">
        <v>0.18033036752135728</v>
      </c>
      <c r="AE8" s="92">
        <v>0.1817631939081262</v>
      </c>
      <c r="AF8" s="92">
        <v>0.18062562947245289</v>
      </c>
      <c r="AG8" s="92">
        <v>0.18126820310304914</v>
      </c>
    </row>
    <row r="9" spans="1:33" s="8" customFormat="1" ht="12.75" customHeight="1" x14ac:dyDescent="0.2">
      <c r="A9" s="66" t="s">
        <v>67</v>
      </c>
      <c r="B9" s="66"/>
      <c r="C9" s="66"/>
      <c r="H9" s="68"/>
      <c r="I9" s="68"/>
      <c r="J9" s="82"/>
    </row>
    <row r="10" spans="1:33" x14ac:dyDescent="0.2">
      <c r="D10" s="8"/>
      <c r="E10" s="8"/>
      <c r="F10" s="8"/>
      <c r="G10" s="8"/>
      <c r="H10" s="68"/>
      <c r="I10" s="68"/>
      <c r="J10" s="82"/>
      <c r="K10" s="8"/>
      <c r="L10" s="8"/>
      <c r="T10" s="98"/>
    </row>
  </sheetData>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Сопствени средства</vt:lpstr>
      <vt:lpstr>Актива пондерир. според ризици</vt:lpstr>
      <vt:lpstr>Актива понд. според кред. ризик</vt:lpstr>
      <vt:lpstr>Актива понд. според валу. ризик</vt:lpstr>
      <vt:lpstr>Актива понд. според опер. ризик</vt:lpstr>
      <vt:lpstr>Актива понд. според дру. ризици</vt:lpstr>
      <vt:lpstr>Адекватност на капиталот</vt:lpstr>
      <vt:lpstr>ОК  АПР</vt:lpstr>
      <vt:lpstr>РОК АПР</vt:lpstr>
      <vt:lpstr>Стапка на задолженост</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2011-07-22T11:47:54Z</cp:lastPrinted>
  <dcterms:created xsi:type="dcterms:W3CDTF">2011-05-31T12:13:26Z</dcterms:created>
  <dcterms:modified xsi:type="dcterms:W3CDTF">2025-03-07T12:24:51Z</dcterms:modified>
</cp:coreProperties>
</file>