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90" windowWidth="19020" windowHeight="11895"/>
  </bookViews>
  <sheets>
    <sheet name="Annex 1 (Assets)" sheetId="1" r:id="rId1"/>
    <sheet name="Annex 1 (Liabilities)" sheetId="2" r:id="rId2"/>
    <sheet name="Annex 2" sheetId="3" r:id="rId3"/>
    <sheet name="Annex 3" sheetId="4" r:id="rId4"/>
    <sheet name="Annex 4" sheetId="5" r:id="rId5"/>
    <sheet name="Annex 5" sheetId="6" r:id="rId6"/>
    <sheet name="Annex 6" sheetId="7" r:id="rId7"/>
    <sheet name="Annex 7" sheetId="8" r:id="rId8"/>
    <sheet name="Annex 8" sheetId="9" r:id="rId9"/>
    <sheet name="Annex 9" sheetId="10" r:id="rId10"/>
    <sheet name="Annex 10" sheetId="11" r:id="rId11"/>
    <sheet name="Annex 11" sheetId="12" r:id="rId12"/>
    <sheet name="Annex 12" sheetId="13" r:id="rId13"/>
    <sheet name="Annex 13" sheetId="14" r:id="rId14"/>
    <sheet name="Annex 14" sheetId="15" r:id="rId15"/>
    <sheet name="Annex 15" sheetId="16" r:id="rId16"/>
    <sheet name="Annex 16" sheetId="17" r:id="rId17"/>
    <sheet name="Annex 17" sheetId="18" r:id="rId18"/>
    <sheet name="Annex 18" sheetId="19" r:id="rId19"/>
    <sheet name="Annex 19" sheetId="20" r:id="rId20"/>
    <sheet name="Annex 20" sheetId="21" r:id="rId21"/>
    <sheet name="Annex 21" sheetId="22" r:id="rId22"/>
  </sheets>
  <externalReferences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</externalReferences>
  <calcPr calcId="125725"/>
</workbook>
</file>

<file path=xl/calcChain.xml><?xml version="1.0" encoding="utf-8"?>
<calcChain xmlns="http://schemas.openxmlformats.org/spreadsheetml/2006/main">
  <c r="K68" i="21"/>
  <c r="K67"/>
  <c r="K66"/>
  <c r="K65"/>
  <c r="K63"/>
  <c r="K62"/>
  <c r="K61"/>
  <c r="K60"/>
  <c r="K59"/>
  <c r="K58"/>
  <c r="K57"/>
  <c r="K56"/>
  <c r="K55"/>
  <c r="K53"/>
  <c r="K52"/>
  <c r="K51"/>
  <c r="K50"/>
  <c r="K49"/>
  <c r="K48"/>
  <c r="K47"/>
  <c r="K46"/>
  <c r="K45"/>
  <c r="K44"/>
  <c r="K42"/>
  <c r="K41"/>
  <c r="K40"/>
  <c r="K39"/>
  <c r="K38"/>
  <c r="K37"/>
  <c r="K36"/>
  <c r="K35"/>
  <c r="K33"/>
  <c r="K32"/>
  <c r="K31"/>
  <c r="K30"/>
  <c r="K29"/>
  <c r="K28"/>
  <c r="K27"/>
  <c r="K26"/>
  <c r="K25"/>
  <c r="K24"/>
  <c r="K23"/>
  <c r="K22"/>
  <c r="K21"/>
  <c r="K20"/>
  <c r="K18"/>
  <c r="K17"/>
  <c r="K16"/>
  <c r="K15"/>
  <c r="K14"/>
  <c r="K13"/>
  <c r="K12"/>
  <c r="K11"/>
  <c r="K10"/>
  <c r="K9"/>
  <c r="K8"/>
  <c r="K7"/>
  <c r="J14" i="20"/>
  <c r="I14"/>
  <c r="H14"/>
  <c r="K13"/>
  <c r="K14" s="1"/>
  <c r="D37" i="19"/>
  <c r="E37" s="1"/>
  <c r="D35"/>
  <c r="E35" s="1"/>
  <c r="D34"/>
  <c r="E34" s="1"/>
  <c r="D33"/>
  <c r="E33" s="1"/>
  <c r="E32"/>
  <c r="D32"/>
  <c r="E31"/>
  <c r="D31"/>
  <c r="E30"/>
  <c r="D30"/>
  <c r="E29"/>
  <c r="D29"/>
  <c r="E28"/>
  <c r="D28"/>
  <c r="E27"/>
  <c r="D27"/>
  <c r="D26"/>
  <c r="E26" s="1"/>
  <c r="E25"/>
  <c r="D25"/>
  <c r="E24"/>
  <c r="D24"/>
  <c r="E23"/>
  <c r="D23"/>
  <c r="E22"/>
  <c r="D22"/>
  <c r="E21"/>
  <c r="D21"/>
  <c r="E20"/>
  <c r="D20"/>
  <c r="E19"/>
  <c r="D19"/>
  <c r="E18"/>
  <c r="D18"/>
  <c r="E17"/>
  <c r="D17"/>
  <c r="E16"/>
  <c r="D16"/>
  <c r="E15"/>
  <c r="D15"/>
  <c r="E14"/>
  <c r="D14"/>
  <c r="E13"/>
  <c r="D13"/>
  <c r="E12"/>
  <c r="D12"/>
  <c r="E11"/>
  <c r="D11"/>
  <c r="E10"/>
  <c r="D10"/>
  <c r="D9"/>
  <c r="D8"/>
  <c r="E7"/>
  <c r="D7"/>
  <c r="E6"/>
  <c r="D6"/>
  <c r="D44" i="18"/>
  <c r="E44" s="1"/>
  <c r="D43"/>
  <c r="D42"/>
  <c r="E42" s="1"/>
  <c r="D41"/>
  <c r="E41" s="1"/>
  <c r="D40"/>
  <c r="E40" s="1"/>
  <c r="D39"/>
  <c r="D38"/>
  <c r="D37"/>
  <c r="E37" s="1"/>
  <c r="D36"/>
  <c r="D35"/>
  <c r="D34"/>
  <c r="E34" s="1"/>
  <c r="D33"/>
  <c r="D32"/>
  <c r="D31"/>
  <c r="E31" s="1"/>
  <c r="D30"/>
  <c r="D29"/>
  <c r="D28"/>
  <c r="D27"/>
  <c r="D26"/>
  <c r="D25"/>
  <c r="E25" s="1"/>
  <c r="D24"/>
  <c r="D23"/>
  <c r="D22"/>
  <c r="D21"/>
  <c r="D20"/>
  <c r="E20" s="1"/>
  <c r="D19"/>
  <c r="E19" s="1"/>
  <c r="D18"/>
  <c r="D17"/>
  <c r="D16"/>
  <c r="E16" s="1"/>
  <c r="D15"/>
  <c r="D14"/>
  <c r="E14" s="1"/>
  <c r="D13"/>
  <c r="E13" s="1"/>
  <c r="D12"/>
  <c r="D11"/>
  <c r="D10"/>
  <c r="E10" s="1"/>
  <c r="D9"/>
  <c r="E9" s="1"/>
  <c r="D8"/>
  <c r="E8" s="1"/>
  <c r="D7"/>
  <c r="E7" s="1"/>
  <c r="D6"/>
  <c r="E6" s="1"/>
  <c r="M28" i="14"/>
  <c r="L28"/>
  <c r="K28"/>
  <c r="J28"/>
  <c r="I28"/>
  <c r="H28"/>
  <c r="G28"/>
  <c r="F28"/>
  <c r="E28"/>
  <c r="M21"/>
  <c r="L21"/>
  <c r="K21"/>
  <c r="J21"/>
  <c r="I21"/>
  <c r="H21"/>
  <c r="G21"/>
  <c r="F21"/>
  <c r="E21"/>
  <c r="M14"/>
  <c r="L14"/>
  <c r="K14"/>
  <c r="J14"/>
  <c r="I14"/>
  <c r="H14"/>
  <c r="G14"/>
  <c r="F14"/>
  <c r="E14"/>
  <c r="N36" i="13"/>
  <c r="L36"/>
  <c r="J36"/>
  <c r="H36"/>
  <c r="F36"/>
  <c r="D36"/>
  <c r="N35"/>
  <c r="L35"/>
  <c r="J35"/>
  <c r="H35"/>
  <c r="F35"/>
  <c r="D35"/>
  <c r="N34"/>
  <c r="L34"/>
  <c r="J34"/>
  <c r="H34"/>
  <c r="F34"/>
  <c r="D34"/>
  <c r="N32"/>
  <c r="L32"/>
  <c r="J32"/>
  <c r="H32"/>
  <c r="F32"/>
  <c r="D32"/>
  <c r="N31"/>
  <c r="L31"/>
  <c r="J31"/>
  <c r="H31"/>
  <c r="F31"/>
  <c r="D31"/>
  <c r="N30"/>
  <c r="L30"/>
  <c r="J30"/>
  <c r="H30"/>
  <c r="F30"/>
  <c r="D30"/>
  <c r="N29"/>
  <c r="L29"/>
  <c r="J29"/>
  <c r="H29"/>
  <c r="F29"/>
  <c r="D29"/>
  <c r="N28"/>
  <c r="L28"/>
  <c r="J28"/>
  <c r="H28"/>
  <c r="F28"/>
  <c r="D28"/>
  <c r="N27"/>
  <c r="L27"/>
  <c r="J27"/>
  <c r="H27"/>
  <c r="F27"/>
  <c r="D27"/>
  <c r="N26"/>
  <c r="L26"/>
  <c r="J26"/>
  <c r="H26"/>
  <c r="F26"/>
  <c r="D26"/>
  <c r="N25"/>
  <c r="M25"/>
  <c r="L25"/>
  <c r="K25"/>
  <c r="J25"/>
  <c r="I25"/>
  <c r="H25"/>
  <c r="G25"/>
  <c r="F25"/>
  <c r="E25"/>
  <c r="D25"/>
  <c r="C25"/>
  <c r="N24"/>
  <c r="L24"/>
  <c r="J24"/>
  <c r="H24"/>
  <c r="F24"/>
  <c r="D24"/>
  <c r="N23"/>
  <c r="L23"/>
  <c r="J23"/>
  <c r="H23"/>
  <c r="F23"/>
  <c r="D23"/>
  <c r="N22"/>
  <c r="L22"/>
  <c r="J22"/>
  <c r="H22"/>
  <c r="F22"/>
  <c r="D22"/>
  <c r="N21"/>
  <c r="L21"/>
  <c r="J21"/>
  <c r="H21"/>
  <c r="F21"/>
  <c r="D21"/>
  <c r="N20"/>
  <c r="L20"/>
  <c r="J20"/>
  <c r="H20"/>
  <c r="F20"/>
  <c r="D20"/>
  <c r="N19"/>
  <c r="L19"/>
  <c r="J19"/>
  <c r="H19"/>
  <c r="F19"/>
  <c r="D19"/>
  <c r="N18"/>
  <c r="L18"/>
  <c r="J18"/>
  <c r="H18"/>
  <c r="F18"/>
  <c r="D18"/>
  <c r="N17"/>
  <c r="L17"/>
  <c r="J17"/>
  <c r="H17"/>
  <c r="F17"/>
  <c r="D17"/>
  <c r="N16"/>
  <c r="L16"/>
  <c r="J16"/>
  <c r="H16"/>
  <c r="F16"/>
  <c r="D16"/>
  <c r="N15"/>
  <c r="L15"/>
  <c r="J15"/>
  <c r="H15"/>
  <c r="F15"/>
  <c r="D15"/>
  <c r="N14"/>
  <c r="L14"/>
  <c r="J14"/>
  <c r="H14"/>
  <c r="F14"/>
  <c r="D14"/>
  <c r="N13"/>
  <c r="L13"/>
  <c r="J13"/>
  <c r="H13"/>
  <c r="F13"/>
  <c r="D13"/>
  <c r="N12"/>
  <c r="L12"/>
  <c r="J12"/>
  <c r="H12"/>
  <c r="F12"/>
  <c r="D12"/>
  <c r="N11"/>
  <c r="L11"/>
  <c r="J11"/>
  <c r="H11"/>
  <c r="F11"/>
  <c r="D11"/>
  <c r="N10"/>
  <c r="L10"/>
  <c r="J10"/>
  <c r="H10"/>
  <c r="F10"/>
  <c r="D10"/>
  <c r="N9"/>
  <c r="N33" s="1"/>
  <c r="M9"/>
  <c r="M33" s="1"/>
  <c r="L9"/>
  <c r="L33" s="1"/>
  <c r="K9"/>
  <c r="K33" s="1"/>
  <c r="J9"/>
  <c r="J33" s="1"/>
  <c r="I9"/>
  <c r="I33" s="1"/>
  <c r="H9"/>
  <c r="H33" s="1"/>
  <c r="G9"/>
  <c r="G33" s="1"/>
  <c r="F9"/>
  <c r="F33" s="1"/>
  <c r="E9"/>
  <c r="E33" s="1"/>
  <c r="D9"/>
  <c r="D33" s="1"/>
  <c r="C9"/>
  <c r="C33" s="1"/>
  <c r="U36" i="12"/>
  <c r="S36"/>
  <c r="Q36"/>
  <c r="O36"/>
  <c r="M36"/>
  <c r="K36"/>
  <c r="I36"/>
  <c r="G36"/>
  <c r="E36"/>
  <c r="U35"/>
  <c r="S35"/>
  <c r="Q35"/>
  <c r="O35"/>
  <c r="M35"/>
  <c r="K35"/>
  <c r="I35"/>
  <c r="G35"/>
  <c r="E35"/>
  <c r="U34"/>
  <c r="S34"/>
  <c r="Q34"/>
  <c r="O34"/>
  <c r="M34"/>
  <c r="K34"/>
  <c r="I34"/>
  <c r="G34"/>
  <c r="E34"/>
  <c r="U32"/>
  <c r="S32"/>
  <c r="Q32"/>
  <c r="O32"/>
  <c r="M32"/>
  <c r="K32"/>
  <c r="I32"/>
  <c r="G32"/>
  <c r="E32"/>
  <c r="U31"/>
  <c r="S31"/>
  <c r="Q31"/>
  <c r="O31"/>
  <c r="M31"/>
  <c r="K31"/>
  <c r="I31"/>
  <c r="G31"/>
  <c r="E31"/>
  <c r="U30"/>
  <c r="S30"/>
  <c r="Q30"/>
  <c r="O30"/>
  <c r="M30"/>
  <c r="K30"/>
  <c r="I30"/>
  <c r="G30"/>
  <c r="E30"/>
  <c r="U29"/>
  <c r="S29"/>
  <c r="Q29"/>
  <c r="O29"/>
  <c r="M29"/>
  <c r="K29"/>
  <c r="I29"/>
  <c r="G29"/>
  <c r="E29"/>
  <c r="U28"/>
  <c r="S28"/>
  <c r="Q28"/>
  <c r="O28"/>
  <c r="M28"/>
  <c r="K28"/>
  <c r="I28"/>
  <c r="G28"/>
  <c r="E28"/>
  <c r="U27"/>
  <c r="S27"/>
  <c r="Q27"/>
  <c r="O27"/>
  <c r="M27"/>
  <c r="K27"/>
  <c r="I27"/>
  <c r="G27"/>
  <c r="E27"/>
  <c r="U26"/>
  <c r="S26"/>
  <c r="Q26"/>
  <c r="O26"/>
  <c r="M26"/>
  <c r="K26"/>
  <c r="I26"/>
  <c r="G26"/>
  <c r="E26"/>
  <c r="U25"/>
  <c r="T25"/>
  <c r="S25"/>
  <c r="R25"/>
  <c r="Q25"/>
  <c r="P25"/>
  <c r="O25"/>
  <c r="N25"/>
  <c r="M25"/>
  <c r="L25"/>
  <c r="K25"/>
  <c r="J25"/>
  <c r="I25"/>
  <c r="H25"/>
  <c r="G25"/>
  <c r="F25"/>
  <c r="E25"/>
  <c r="D25"/>
  <c r="U24"/>
  <c r="S24"/>
  <c r="Q24"/>
  <c r="O24"/>
  <c r="M24"/>
  <c r="K24"/>
  <c r="I24"/>
  <c r="G24"/>
  <c r="E24"/>
  <c r="U23"/>
  <c r="S23"/>
  <c r="Q23"/>
  <c r="O23"/>
  <c r="M23"/>
  <c r="K23"/>
  <c r="I23"/>
  <c r="G23"/>
  <c r="E23"/>
  <c r="U22"/>
  <c r="S22"/>
  <c r="Q22"/>
  <c r="O22"/>
  <c r="M22"/>
  <c r="K22"/>
  <c r="I22"/>
  <c r="G22"/>
  <c r="E22"/>
  <c r="U21"/>
  <c r="S21"/>
  <c r="Q21"/>
  <c r="O21"/>
  <c r="M21"/>
  <c r="K21"/>
  <c r="I21"/>
  <c r="G21"/>
  <c r="E21"/>
  <c r="U20"/>
  <c r="S20"/>
  <c r="Q20"/>
  <c r="O20"/>
  <c r="M20"/>
  <c r="K20"/>
  <c r="I20"/>
  <c r="G20"/>
  <c r="E20"/>
  <c r="U19"/>
  <c r="S19"/>
  <c r="Q19"/>
  <c r="O19"/>
  <c r="M19"/>
  <c r="K19"/>
  <c r="I19"/>
  <c r="G19"/>
  <c r="E19"/>
  <c r="U18"/>
  <c r="S18"/>
  <c r="Q18"/>
  <c r="O18"/>
  <c r="M18"/>
  <c r="K18"/>
  <c r="I18"/>
  <c r="G18"/>
  <c r="E18"/>
  <c r="U17"/>
  <c r="S17"/>
  <c r="Q17"/>
  <c r="O17"/>
  <c r="M17"/>
  <c r="K17"/>
  <c r="I17"/>
  <c r="G17"/>
  <c r="E17"/>
  <c r="U16"/>
  <c r="S16"/>
  <c r="Q16"/>
  <c r="O16"/>
  <c r="M16"/>
  <c r="K16"/>
  <c r="I16"/>
  <c r="G16"/>
  <c r="E16"/>
  <c r="U15"/>
  <c r="S15"/>
  <c r="Q15"/>
  <c r="O15"/>
  <c r="M15"/>
  <c r="K15"/>
  <c r="I15"/>
  <c r="G15"/>
  <c r="E15"/>
  <c r="U14"/>
  <c r="S14"/>
  <c r="Q14"/>
  <c r="O14"/>
  <c r="M14"/>
  <c r="K14"/>
  <c r="I14"/>
  <c r="G14"/>
  <c r="E14"/>
  <c r="U13"/>
  <c r="S13"/>
  <c r="Q13"/>
  <c r="O13"/>
  <c r="M13"/>
  <c r="K13"/>
  <c r="I13"/>
  <c r="G13"/>
  <c r="E13"/>
  <c r="U12"/>
  <c r="S12"/>
  <c r="Q12"/>
  <c r="O12"/>
  <c r="M12"/>
  <c r="K12"/>
  <c r="I12"/>
  <c r="G12"/>
  <c r="E12"/>
  <c r="U11"/>
  <c r="S11"/>
  <c r="Q11"/>
  <c r="O11"/>
  <c r="M11"/>
  <c r="K11"/>
  <c r="I11"/>
  <c r="G11"/>
  <c r="E11"/>
  <c r="U10"/>
  <c r="S10"/>
  <c r="Q10"/>
  <c r="O10"/>
  <c r="K10"/>
  <c r="I10"/>
  <c r="G10"/>
  <c r="E10"/>
  <c r="U9"/>
  <c r="U33" s="1"/>
  <c r="T9"/>
  <c r="T33" s="1"/>
  <c r="S9"/>
  <c r="S33" s="1"/>
  <c r="R9"/>
  <c r="R33" s="1"/>
  <c r="Q9"/>
  <c r="Q33" s="1"/>
  <c r="P9"/>
  <c r="P33" s="1"/>
  <c r="O9"/>
  <c r="O33" s="1"/>
  <c r="N9"/>
  <c r="N33" s="1"/>
  <c r="M9"/>
  <c r="M33" s="1"/>
  <c r="L9"/>
  <c r="L33" s="1"/>
  <c r="K9"/>
  <c r="K33" s="1"/>
  <c r="J9"/>
  <c r="J33" s="1"/>
  <c r="I9"/>
  <c r="I33" s="1"/>
  <c r="H9"/>
  <c r="H33" s="1"/>
  <c r="G9"/>
  <c r="G33" s="1"/>
  <c r="F9"/>
  <c r="F33" s="1"/>
  <c r="E9"/>
  <c r="E33" s="1"/>
  <c r="D9"/>
  <c r="D33" s="1"/>
  <c r="M32" i="11"/>
  <c r="J32"/>
  <c r="I32"/>
  <c r="G32"/>
  <c r="E32"/>
  <c r="M31"/>
  <c r="I31"/>
  <c r="G31"/>
  <c r="E31"/>
  <c r="M30"/>
  <c r="I30"/>
  <c r="G30"/>
  <c r="E30"/>
  <c r="M29"/>
  <c r="I29"/>
  <c r="G29"/>
  <c r="E29"/>
  <c r="M28"/>
  <c r="I28"/>
  <c r="G28"/>
  <c r="E28"/>
  <c r="M27"/>
  <c r="I27"/>
  <c r="G27"/>
  <c r="E27"/>
  <c r="M26"/>
  <c r="I26"/>
  <c r="G26"/>
  <c r="E26"/>
  <c r="M25"/>
  <c r="L25"/>
  <c r="J25"/>
  <c r="I25"/>
  <c r="H25"/>
  <c r="G25"/>
  <c r="F25"/>
  <c r="E25"/>
  <c r="D25"/>
  <c r="M24"/>
  <c r="I24"/>
  <c r="G24"/>
  <c r="E24"/>
  <c r="M23"/>
  <c r="I23"/>
  <c r="G23"/>
  <c r="E23"/>
  <c r="M22"/>
  <c r="I22"/>
  <c r="G22"/>
  <c r="E22"/>
  <c r="M21"/>
  <c r="I21"/>
  <c r="G21"/>
  <c r="E21"/>
  <c r="M20"/>
  <c r="I20"/>
  <c r="G20"/>
  <c r="E20"/>
  <c r="M19"/>
  <c r="I19"/>
  <c r="G19"/>
  <c r="E19"/>
  <c r="M18"/>
  <c r="I18"/>
  <c r="G18"/>
  <c r="E18"/>
  <c r="M17"/>
  <c r="I17"/>
  <c r="G17"/>
  <c r="E17"/>
  <c r="M16"/>
  <c r="I16"/>
  <c r="G16"/>
  <c r="E16"/>
  <c r="M15"/>
  <c r="I15"/>
  <c r="G15"/>
  <c r="E15"/>
  <c r="M14"/>
  <c r="I14"/>
  <c r="G14"/>
  <c r="E14"/>
  <c r="M13"/>
  <c r="I13"/>
  <c r="G13"/>
  <c r="E13"/>
  <c r="M12"/>
  <c r="I12"/>
  <c r="G12"/>
  <c r="E12"/>
  <c r="M11"/>
  <c r="I11"/>
  <c r="G11"/>
  <c r="E11"/>
  <c r="M10"/>
  <c r="I10"/>
  <c r="G10"/>
  <c r="E10"/>
  <c r="M9"/>
  <c r="M33" s="1"/>
  <c r="L9"/>
  <c r="L33" s="1"/>
  <c r="J9"/>
  <c r="J33" s="1"/>
  <c r="I9"/>
  <c r="I33" s="1"/>
  <c r="H9"/>
  <c r="H33" s="1"/>
  <c r="G9"/>
  <c r="G33" s="1"/>
  <c r="F9"/>
  <c r="F33" s="1"/>
  <c r="E9"/>
  <c r="E33" s="1"/>
  <c r="D9"/>
  <c r="D33" s="1"/>
  <c r="J34" i="10"/>
  <c r="I34"/>
  <c r="H34"/>
  <c r="G34"/>
  <c r="F34"/>
  <c r="E34"/>
  <c r="D34"/>
  <c r="C34"/>
  <c r="J28"/>
  <c r="I28"/>
  <c r="H28"/>
  <c r="G28"/>
  <c r="F28"/>
  <c r="E28"/>
  <c r="D28"/>
  <c r="C28"/>
  <c r="J18"/>
  <c r="I18"/>
  <c r="H18"/>
  <c r="G18"/>
  <c r="F18"/>
  <c r="E18"/>
  <c r="D18"/>
  <c r="C18"/>
  <c r="J12"/>
  <c r="I12"/>
  <c r="H12"/>
  <c r="G12"/>
  <c r="F12"/>
  <c r="E12"/>
  <c r="D12"/>
  <c r="C12"/>
  <c r="K13" i="9"/>
  <c r="J13"/>
  <c r="I13"/>
  <c r="H13"/>
  <c r="G13"/>
  <c r="F13"/>
  <c r="E13"/>
  <c r="D13"/>
  <c r="C13"/>
  <c r="K12"/>
  <c r="H12"/>
  <c r="E12"/>
  <c r="D12"/>
  <c r="K11"/>
  <c r="H11"/>
  <c r="E11"/>
  <c r="D11"/>
  <c r="K10"/>
  <c r="I10"/>
  <c r="H10"/>
  <c r="F10"/>
  <c r="E10"/>
  <c r="D10"/>
  <c r="C10"/>
  <c r="K9"/>
  <c r="H9"/>
  <c r="E9"/>
  <c r="D9"/>
  <c r="K8"/>
  <c r="H8"/>
  <c r="E8"/>
  <c r="D8"/>
  <c r="K7"/>
  <c r="I7"/>
  <c r="H7"/>
  <c r="F7"/>
  <c r="E7"/>
  <c r="D7"/>
  <c r="C7"/>
  <c r="R32" i="8"/>
  <c r="P32"/>
  <c r="O32"/>
  <c r="M32"/>
  <c r="K32"/>
  <c r="I32"/>
  <c r="G32"/>
  <c r="E32"/>
  <c r="R31"/>
  <c r="P31"/>
  <c r="O31"/>
  <c r="M31"/>
  <c r="K31"/>
  <c r="I31"/>
  <c r="G31"/>
  <c r="E31"/>
  <c r="Q31" s="1"/>
  <c r="R30"/>
  <c r="P30"/>
  <c r="O30"/>
  <c r="M30"/>
  <c r="K30"/>
  <c r="I30"/>
  <c r="G30"/>
  <c r="E30"/>
  <c r="Q30" s="1"/>
  <c r="R29"/>
  <c r="P29"/>
  <c r="O29"/>
  <c r="M29"/>
  <c r="K29"/>
  <c r="I29"/>
  <c r="G29"/>
  <c r="E29"/>
  <c r="Q29" s="1"/>
  <c r="R28"/>
  <c r="P28"/>
  <c r="O28"/>
  <c r="M28"/>
  <c r="K28"/>
  <c r="I28"/>
  <c r="G28"/>
  <c r="E28"/>
  <c r="Q28" s="1"/>
  <c r="R27"/>
  <c r="P27"/>
  <c r="O27"/>
  <c r="M27"/>
  <c r="K27"/>
  <c r="I27"/>
  <c r="G27"/>
  <c r="E27"/>
  <c r="Q27" s="1"/>
  <c r="R26"/>
  <c r="P26"/>
  <c r="O26"/>
  <c r="M26"/>
  <c r="K26"/>
  <c r="I26"/>
  <c r="G26"/>
  <c r="E26"/>
  <c r="Q26" s="1"/>
  <c r="R25"/>
  <c r="P25"/>
  <c r="O25"/>
  <c r="N25"/>
  <c r="M25"/>
  <c r="L25"/>
  <c r="K25"/>
  <c r="J25"/>
  <c r="I25"/>
  <c r="H25"/>
  <c r="G25"/>
  <c r="F25"/>
  <c r="E25"/>
  <c r="D25"/>
  <c r="R24"/>
  <c r="P24"/>
  <c r="O24"/>
  <c r="M24"/>
  <c r="K24"/>
  <c r="I24"/>
  <c r="G24"/>
  <c r="E24"/>
  <c r="Q24" s="1"/>
  <c r="R23"/>
  <c r="P23"/>
  <c r="O23"/>
  <c r="M23"/>
  <c r="K23"/>
  <c r="I23"/>
  <c r="G23"/>
  <c r="E23"/>
  <c r="Q23" s="1"/>
  <c r="R22"/>
  <c r="P22"/>
  <c r="O22"/>
  <c r="M22"/>
  <c r="K22"/>
  <c r="I22"/>
  <c r="G22"/>
  <c r="E22"/>
  <c r="Q22" s="1"/>
  <c r="R21"/>
  <c r="P21"/>
  <c r="O21"/>
  <c r="M21"/>
  <c r="K21"/>
  <c r="I21"/>
  <c r="G21"/>
  <c r="E21"/>
  <c r="Q21" s="1"/>
  <c r="R20"/>
  <c r="P20"/>
  <c r="O20"/>
  <c r="M20"/>
  <c r="K20"/>
  <c r="I20"/>
  <c r="G20"/>
  <c r="E20"/>
  <c r="Q20" s="1"/>
  <c r="R19"/>
  <c r="P19"/>
  <c r="O19"/>
  <c r="M19"/>
  <c r="K19"/>
  <c r="I19"/>
  <c r="G19"/>
  <c r="E19"/>
  <c r="Q19" s="1"/>
  <c r="R18"/>
  <c r="P18"/>
  <c r="O18"/>
  <c r="M18"/>
  <c r="K18"/>
  <c r="I18"/>
  <c r="G18"/>
  <c r="E18"/>
  <c r="Q18" s="1"/>
  <c r="R17"/>
  <c r="P17"/>
  <c r="O17"/>
  <c r="M17"/>
  <c r="K17"/>
  <c r="I17"/>
  <c r="G17"/>
  <c r="E17"/>
  <c r="Q17" s="1"/>
  <c r="R16"/>
  <c r="P16"/>
  <c r="O16"/>
  <c r="M16"/>
  <c r="K16"/>
  <c r="I16"/>
  <c r="G16"/>
  <c r="E16"/>
  <c r="Q16" s="1"/>
  <c r="R15"/>
  <c r="P15"/>
  <c r="O15"/>
  <c r="M15"/>
  <c r="K15"/>
  <c r="I15"/>
  <c r="G15"/>
  <c r="E15"/>
  <c r="Q15" s="1"/>
  <c r="R14"/>
  <c r="P14"/>
  <c r="O14"/>
  <c r="M14"/>
  <c r="K14"/>
  <c r="I14"/>
  <c r="G14"/>
  <c r="E14"/>
  <c r="Q14" s="1"/>
  <c r="R13"/>
  <c r="P13"/>
  <c r="O13"/>
  <c r="M13"/>
  <c r="K13"/>
  <c r="I13"/>
  <c r="G13"/>
  <c r="E13"/>
  <c r="Q13" s="1"/>
  <c r="R12"/>
  <c r="P12"/>
  <c r="O12"/>
  <c r="M12"/>
  <c r="K12"/>
  <c r="I12"/>
  <c r="G12"/>
  <c r="E12"/>
  <c r="Q12" s="1"/>
  <c r="R11"/>
  <c r="P11"/>
  <c r="O11"/>
  <c r="M11"/>
  <c r="K11"/>
  <c r="I11"/>
  <c r="G11"/>
  <c r="E11"/>
  <c r="Q11" s="1"/>
  <c r="R10"/>
  <c r="P10"/>
  <c r="O10"/>
  <c r="M10"/>
  <c r="M9" s="1"/>
  <c r="K10"/>
  <c r="I10"/>
  <c r="I9" s="1"/>
  <c r="G10"/>
  <c r="E10"/>
  <c r="Q10" s="1"/>
  <c r="R9"/>
  <c r="P9"/>
  <c r="O9"/>
  <c r="N9"/>
  <c r="L9"/>
  <c r="K9"/>
  <c r="J9"/>
  <c r="H9"/>
  <c r="G9"/>
  <c r="F9"/>
  <c r="D9"/>
  <c r="X32" i="7"/>
  <c r="V32"/>
  <c r="U32"/>
  <c r="S32"/>
  <c r="Q32"/>
  <c r="O32"/>
  <c r="M32"/>
  <c r="K32"/>
  <c r="I32"/>
  <c r="G32"/>
  <c r="E32"/>
  <c r="Y32" s="1"/>
  <c r="C32"/>
  <c r="W32" s="1"/>
  <c r="X31"/>
  <c r="V31"/>
  <c r="U31"/>
  <c r="S31"/>
  <c r="Q31"/>
  <c r="O31"/>
  <c r="M31"/>
  <c r="K31"/>
  <c r="I31"/>
  <c r="G31"/>
  <c r="E31"/>
  <c r="Y31" s="1"/>
  <c r="C31"/>
  <c r="W31" s="1"/>
  <c r="X30"/>
  <c r="V30"/>
  <c r="U30"/>
  <c r="S30"/>
  <c r="Q30"/>
  <c r="O30"/>
  <c r="M30"/>
  <c r="K30"/>
  <c r="I30"/>
  <c r="G30"/>
  <c r="E30"/>
  <c r="Y30" s="1"/>
  <c r="C30"/>
  <c r="W30" s="1"/>
  <c r="X29"/>
  <c r="V29"/>
  <c r="U29"/>
  <c r="S29"/>
  <c r="Q29"/>
  <c r="O29"/>
  <c r="M29"/>
  <c r="K29"/>
  <c r="I29"/>
  <c r="G29"/>
  <c r="E29"/>
  <c r="Y29" s="1"/>
  <c r="C29"/>
  <c r="W29" s="1"/>
  <c r="X28"/>
  <c r="V28"/>
  <c r="U28"/>
  <c r="S28"/>
  <c r="Q28"/>
  <c r="O28"/>
  <c r="M28"/>
  <c r="K28"/>
  <c r="I28"/>
  <c r="G28"/>
  <c r="E28"/>
  <c r="Y28" s="1"/>
  <c r="C28"/>
  <c r="W28" s="1"/>
  <c r="X27"/>
  <c r="V27"/>
  <c r="U27"/>
  <c r="S27"/>
  <c r="Q27"/>
  <c r="O27"/>
  <c r="M27"/>
  <c r="K27"/>
  <c r="I27"/>
  <c r="G27"/>
  <c r="E27"/>
  <c r="Y27" s="1"/>
  <c r="C27"/>
  <c r="W27" s="1"/>
  <c r="X26"/>
  <c r="V26"/>
  <c r="U26"/>
  <c r="S26"/>
  <c r="Q26"/>
  <c r="O26"/>
  <c r="M26"/>
  <c r="K26"/>
  <c r="I26"/>
  <c r="G26"/>
  <c r="E26"/>
  <c r="Y26" s="1"/>
  <c r="C26"/>
  <c r="W26" s="1"/>
  <c r="U25"/>
  <c r="T25"/>
  <c r="S25"/>
  <c r="R25"/>
  <c r="Q25"/>
  <c r="P25"/>
  <c r="O25"/>
  <c r="N25"/>
  <c r="M25"/>
  <c r="L25"/>
  <c r="K25"/>
  <c r="J25"/>
  <c r="I25"/>
  <c r="H25"/>
  <c r="G25"/>
  <c r="F25"/>
  <c r="E25"/>
  <c r="Y25" s="1"/>
  <c r="D25"/>
  <c r="C25"/>
  <c r="W25" s="1"/>
  <c r="B25"/>
  <c r="X24"/>
  <c r="V24"/>
  <c r="U24"/>
  <c r="S24"/>
  <c r="Q24"/>
  <c r="O24"/>
  <c r="M24"/>
  <c r="K24"/>
  <c r="I24"/>
  <c r="G24"/>
  <c r="E24"/>
  <c r="Y24" s="1"/>
  <c r="C24"/>
  <c r="W24" s="1"/>
  <c r="X23"/>
  <c r="V23"/>
  <c r="U23"/>
  <c r="S23"/>
  <c r="Q23"/>
  <c r="O23"/>
  <c r="M23"/>
  <c r="K23"/>
  <c r="I23"/>
  <c r="G23"/>
  <c r="E23"/>
  <c r="Y23" s="1"/>
  <c r="C23"/>
  <c r="W23" s="1"/>
  <c r="X22"/>
  <c r="V22"/>
  <c r="U22"/>
  <c r="S22"/>
  <c r="Q22"/>
  <c r="O22"/>
  <c r="M22"/>
  <c r="K22"/>
  <c r="I22"/>
  <c r="G22"/>
  <c r="E22"/>
  <c r="Y22" s="1"/>
  <c r="C22"/>
  <c r="W22" s="1"/>
  <c r="X21"/>
  <c r="V21"/>
  <c r="U21"/>
  <c r="S21"/>
  <c r="Q21"/>
  <c r="O21"/>
  <c r="M21"/>
  <c r="K21"/>
  <c r="I21"/>
  <c r="G21"/>
  <c r="E21"/>
  <c r="Y21" s="1"/>
  <c r="C21"/>
  <c r="W21" s="1"/>
  <c r="X20"/>
  <c r="V20"/>
  <c r="U20"/>
  <c r="S20"/>
  <c r="Q20"/>
  <c r="O20"/>
  <c r="M20"/>
  <c r="K20"/>
  <c r="I20"/>
  <c r="G20"/>
  <c r="E20"/>
  <c r="Y20" s="1"/>
  <c r="C20"/>
  <c r="W20" s="1"/>
  <c r="X19"/>
  <c r="V19"/>
  <c r="U19"/>
  <c r="S19"/>
  <c r="Q19"/>
  <c r="O19"/>
  <c r="M19"/>
  <c r="K19"/>
  <c r="I19"/>
  <c r="G19"/>
  <c r="E19"/>
  <c r="Y19" s="1"/>
  <c r="C19"/>
  <c r="W19" s="1"/>
  <c r="X18"/>
  <c r="V18"/>
  <c r="U18"/>
  <c r="S18"/>
  <c r="Q18"/>
  <c r="O18"/>
  <c r="M18"/>
  <c r="K18"/>
  <c r="I18"/>
  <c r="G18"/>
  <c r="E18"/>
  <c r="Y18" s="1"/>
  <c r="C18"/>
  <c r="W18" s="1"/>
  <c r="X17"/>
  <c r="V17"/>
  <c r="U17"/>
  <c r="S17"/>
  <c r="Q17"/>
  <c r="O17"/>
  <c r="M17"/>
  <c r="K17"/>
  <c r="I17"/>
  <c r="G17"/>
  <c r="E17"/>
  <c r="Y17" s="1"/>
  <c r="C17"/>
  <c r="W17" s="1"/>
  <c r="X16"/>
  <c r="V16"/>
  <c r="U16"/>
  <c r="S16"/>
  <c r="Q16"/>
  <c r="O16"/>
  <c r="M16"/>
  <c r="K16"/>
  <c r="I16"/>
  <c r="G16"/>
  <c r="E16"/>
  <c r="Y16" s="1"/>
  <c r="C16"/>
  <c r="W16" s="1"/>
  <c r="X15"/>
  <c r="V15"/>
  <c r="U15"/>
  <c r="S15"/>
  <c r="Q15"/>
  <c r="O15"/>
  <c r="M15"/>
  <c r="K15"/>
  <c r="I15"/>
  <c r="G15"/>
  <c r="E15"/>
  <c r="Y15" s="1"/>
  <c r="C15"/>
  <c r="W15" s="1"/>
  <c r="X14"/>
  <c r="V14"/>
  <c r="U14"/>
  <c r="S14"/>
  <c r="Q14"/>
  <c r="O14"/>
  <c r="M14"/>
  <c r="K14"/>
  <c r="I14"/>
  <c r="G14"/>
  <c r="E14"/>
  <c r="Y14" s="1"/>
  <c r="C14"/>
  <c r="W14" s="1"/>
  <c r="X13"/>
  <c r="V13"/>
  <c r="U13"/>
  <c r="S13"/>
  <c r="Q13"/>
  <c r="O13"/>
  <c r="M13"/>
  <c r="K13"/>
  <c r="I13"/>
  <c r="G13"/>
  <c r="E13"/>
  <c r="Y13" s="1"/>
  <c r="C13"/>
  <c r="W13" s="1"/>
  <c r="X12"/>
  <c r="V12"/>
  <c r="U12"/>
  <c r="S12"/>
  <c r="Q12"/>
  <c r="O12"/>
  <c r="M12"/>
  <c r="K12"/>
  <c r="I12"/>
  <c r="G12"/>
  <c r="E12"/>
  <c r="Y12" s="1"/>
  <c r="C12"/>
  <c r="W12" s="1"/>
  <c r="X11"/>
  <c r="V11"/>
  <c r="U11"/>
  <c r="S11"/>
  <c r="Q11"/>
  <c r="O11"/>
  <c r="M11"/>
  <c r="K11"/>
  <c r="I11"/>
  <c r="G11"/>
  <c r="E11"/>
  <c r="Y11" s="1"/>
  <c r="C11"/>
  <c r="W11" s="1"/>
  <c r="X10"/>
  <c r="V10"/>
  <c r="U10"/>
  <c r="S10"/>
  <c r="S9" s="1"/>
  <c r="Q10"/>
  <c r="O10"/>
  <c r="O9" s="1"/>
  <c r="M10"/>
  <c r="K10"/>
  <c r="I10"/>
  <c r="G10"/>
  <c r="G9" s="1"/>
  <c r="E10"/>
  <c r="Y10" s="1"/>
  <c r="C10"/>
  <c r="W10" s="1"/>
  <c r="U9"/>
  <c r="T9"/>
  <c r="R9"/>
  <c r="Q9"/>
  <c r="P9"/>
  <c r="N9"/>
  <c r="M9"/>
  <c r="L9"/>
  <c r="J9"/>
  <c r="I9"/>
  <c r="H9"/>
  <c r="F9"/>
  <c r="E9"/>
  <c r="D9"/>
  <c r="X9" s="1"/>
  <c r="B9"/>
  <c r="J9" i="6"/>
  <c r="I9"/>
  <c r="D9"/>
  <c r="C9"/>
  <c r="P14" i="5"/>
  <c r="O14"/>
  <c r="N14"/>
  <c r="M14"/>
  <c r="L14"/>
  <c r="K14"/>
  <c r="J14"/>
  <c r="G14" s="1"/>
  <c r="I14"/>
  <c r="H14"/>
  <c r="E14" s="1"/>
  <c r="F14"/>
  <c r="P13"/>
  <c r="O13"/>
  <c r="N13"/>
  <c r="M13"/>
  <c r="L13"/>
  <c r="K13"/>
  <c r="J13"/>
  <c r="G13" s="1"/>
  <c r="I13"/>
  <c r="H13"/>
  <c r="F13"/>
  <c r="P12"/>
  <c r="P15" s="1"/>
  <c r="O12"/>
  <c r="N12"/>
  <c r="N15" s="1"/>
  <c r="M12"/>
  <c r="L12"/>
  <c r="L15" s="1"/>
  <c r="K12"/>
  <c r="J12"/>
  <c r="J15" s="1"/>
  <c r="I12"/>
  <c r="H12"/>
  <c r="H15" s="1"/>
  <c r="P11"/>
  <c r="O11"/>
  <c r="N11"/>
  <c r="M11"/>
  <c r="L11"/>
  <c r="K11"/>
  <c r="J11"/>
  <c r="I11"/>
  <c r="H11"/>
  <c r="G10"/>
  <c r="F10"/>
  <c r="E10"/>
  <c r="G9"/>
  <c r="F9"/>
  <c r="E9"/>
  <c r="G8"/>
  <c r="F8"/>
  <c r="E8"/>
  <c r="D22" i="4"/>
  <c r="D21"/>
  <c r="P19"/>
  <c r="O19"/>
  <c r="N19"/>
  <c r="M19"/>
  <c r="L19"/>
  <c r="K19"/>
  <c r="J19"/>
  <c r="I19"/>
  <c r="H19"/>
  <c r="F19"/>
  <c r="P18"/>
  <c r="O18"/>
  <c r="N18"/>
  <c r="M18"/>
  <c r="L18"/>
  <c r="K18"/>
  <c r="J18"/>
  <c r="I18"/>
  <c r="H18"/>
  <c r="E18" s="1"/>
  <c r="G18"/>
  <c r="F18"/>
  <c r="P17"/>
  <c r="O17"/>
  <c r="N17"/>
  <c r="M17"/>
  <c r="L17"/>
  <c r="K17"/>
  <c r="J17"/>
  <c r="G17" s="1"/>
  <c r="I17"/>
  <c r="H17"/>
  <c r="F17"/>
  <c r="P16"/>
  <c r="O16"/>
  <c r="N16"/>
  <c r="M16"/>
  <c r="L16"/>
  <c r="K16"/>
  <c r="J16"/>
  <c r="G16" s="1"/>
  <c r="I16"/>
  <c r="H16"/>
  <c r="E16" s="1"/>
  <c r="F16"/>
  <c r="P12"/>
  <c r="O12"/>
  <c r="N12"/>
  <c r="M12"/>
  <c r="L12"/>
  <c r="K12"/>
  <c r="J12"/>
  <c r="I12"/>
  <c r="H12"/>
  <c r="G11"/>
  <c r="F11"/>
  <c r="E11"/>
  <c r="D11" s="1"/>
  <c r="G10"/>
  <c r="F10"/>
  <c r="E10"/>
  <c r="G9"/>
  <c r="F9"/>
  <c r="E9"/>
  <c r="D9" s="1"/>
  <c r="G8"/>
  <c r="G12" s="1"/>
  <c r="F8"/>
  <c r="F12" s="1"/>
  <c r="E8"/>
  <c r="D8" s="1"/>
  <c r="N23" i="2"/>
  <c r="M23"/>
  <c r="N22"/>
  <c r="M22"/>
  <c r="N21"/>
  <c r="M21"/>
  <c r="N20"/>
  <c r="M20"/>
  <c r="N19"/>
  <c r="M19"/>
  <c r="N18"/>
  <c r="M18"/>
  <c r="N17"/>
  <c r="M17"/>
  <c r="N16"/>
  <c r="M16"/>
  <c r="N15"/>
  <c r="M15"/>
  <c r="N14"/>
  <c r="M14"/>
  <c r="N13"/>
  <c r="M13"/>
  <c r="N12"/>
  <c r="M12"/>
  <c r="N11"/>
  <c r="M11"/>
  <c r="N10"/>
  <c r="M10"/>
  <c r="N9"/>
  <c r="M9"/>
  <c r="N8"/>
  <c r="M8"/>
  <c r="P25" i="1"/>
  <c r="O25"/>
  <c r="P24"/>
  <c r="O24"/>
  <c r="P23"/>
  <c r="O23"/>
  <c r="P22"/>
  <c r="O22"/>
  <c r="P21"/>
  <c r="O21"/>
  <c r="P20"/>
  <c r="O20"/>
  <c r="P19"/>
  <c r="O19"/>
  <c r="P18"/>
  <c r="O18"/>
  <c r="P17"/>
  <c r="O17"/>
  <c r="P16"/>
  <c r="O16"/>
  <c r="P15"/>
  <c r="O15"/>
  <c r="P14"/>
  <c r="O14"/>
  <c r="P13"/>
  <c r="O13"/>
  <c r="P12"/>
  <c r="O12"/>
  <c r="P11"/>
  <c r="O11"/>
  <c r="P10"/>
  <c r="O10"/>
  <c r="P9"/>
  <c r="O9"/>
  <c r="P8"/>
  <c r="O8"/>
  <c r="P7"/>
  <c r="O7"/>
  <c r="E15" i="18" l="1"/>
  <c r="E17"/>
  <c r="E21"/>
  <c r="E23"/>
  <c r="E27"/>
  <c r="E29"/>
  <c r="E33"/>
  <c r="E35"/>
  <c r="E39"/>
  <c r="E43"/>
  <c r="E18"/>
  <c r="E22"/>
  <c r="E24"/>
  <c r="E26"/>
  <c r="E28"/>
  <c r="E30"/>
  <c r="E32"/>
  <c r="E36"/>
  <c r="E38"/>
  <c r="E36" i="19"/>
  <c r="E9" i="8"/>
  <c r="G33"/>
  <c r="K33"/>
  <c r="O33"/>
  <c r="R33"/>
  <c r="D33"/>
  <c r="F33"/>
  <c r="H33"/>
  <c r="J33"/>
  <c r="L33"/>
  <c r="N33"/>
  <c r="E33"/>
  <c r="I33"/>
  <c r="M33"/>
  <c r="P33"/>
  <c r="Q9"/>
  <c r="Q25"/>
  <c r="S10"/>
  <c r="S11"/>
  <c r="S12"/>
  <c r="S13"/>
  <c r="S14"/>
  <c r="S15"/>
  <c r="S16"/>
  <c r="S17"/>
  <c r="S18"/>
  <c r="S19"/>
  <c r="S20"/>
  <c r="S21"/>
  <c r="S22"/>
  <c r="S23"/>
  <c r="S24"/>
  <c r="S26"/>
  <c r="S27"/>
  <c r="S28"/>
  <c r="S29"/>
  <c r="S30"/>
  <c r="S31"/>
  <c r="Q32"/>
  <c r="S32"/>
  <c r="V9" i="7"/>
  <c r="Y9"/>
  <c r="C9"/>
  <c r="K9"/>
  <c r="I33"/>
  <c r="M33"/>
  <c r="Q33"/>
  <c r="U33"/>
  <c r="B33"/>
  <c r="D33"/>
  <c r="F33"/>
  <c r="H33"/>
  <c r="J33"/>
  <c r="L33"/>
  <c r="N33"/>
  <c r="P33"/>
  <c r="R33"/>
  <c r="T33"/>
  <c r="G33"/>
  <c r="K33"/>
  <c r="O33"/>
  <c r="S33"/>
  <c r="Y33"/>
  <c r="V25"/>
  <c r="X25"/>
  <c r="C33"/>
  <c r="E33"/>
  <c r="F11" i="5"/>
  <c r="D9"/>
  <c r="D8"/>
  <c r="G11"/>
  <c r="D10"/>
  <c r="F12"/>
  <c r="L16"/>
  <c r="N16"/>
  <c r="P16"/>
  <c r="D14"/>
  <c r="D11"/>
  <c r="H16"/>
  <c r="J16"/>
  <c r="L17"/>
  <c r="N17"/>
  <c r="P17"/>
  <c r="E11"/>
  <c r="E13"/>
  <c r="I15"/>
  <c r="K15"/>
  <c r="K16" s="1"/>
  <c r="M15"/>
  <c r="O15"/>
  <c r="O16" s="1"/>
  <c r="E12"/>
  <c r="G12"/>
  <c r="D10" i="4"/>
  <c r="D12" s="1"/>
  <c r="D16"/>
  <c r="E12"/>
  <c r="E17"/>
  <c r="D18"/>
  <c r="E19"/>
  <c r="G19"/>
  <c r="F20"/>
  <c r="H20"/>
  <c r="J20"/>
  <c r="L20"/>
  <c r="N20"/>
  <c r="P20"/>
  <c r="I20"/>
  <c r="K20"/>
  <c r="M20"/>
  <c r="O20"/>
  <c r="S9" i="8" l="1"/>
  <c r="Q33"/>
  <c r="S25"/>
  <c r="W9" i="7"/>
  <c r="X33"/>
  <c r="V33"/>
  <c r="D12" i="5"/>
  <c r="O17"/>
  <c r="K17"/>
  <c r="D13"/>
  <c r="J17"/>
  <c r="H17"/>
  <c r="M16"/>
  <c r="I16"/>
  <c r="F15"/>
  <c r="F16" s="1"/>
  <c r="G15"/>
  <c r="G16" s="1"/>
  <c r="E15"/>
  <c r="E16" s="1"/>
  <c r="E20" i="4"/>
  <c r="E24"/>
  <c r="M24"/>
  <c r="O24"/>
  <c r="K24"/>
  <c r="P24"/>
  <c r="L24"/>
  <c r="H24"/>
  <c r="I24"/>
  <c r="N24"/>
  <c r="J24"/>
  <c r="F24"/>
  <c r="D19"/>
  <c r="D17"/>
  <c r="D20" s="1"/>
  <c r="G20"/>
  <c r="S33" i="8" l="1"/>
  <c r="W33" i="7"/>
  <c r="E17" i="5"/>
  <c r="I17"/>
  <c r="M17"/>
  <c r="G17"/>
  <c r="F17"/>
  <c r="D15"/>
  <c r="D16" s="1"/>
  <c r="G24" i="4"/>
  <c r="D23"/>
  <c r="D24"/>
  <c r="D25" s="1"/>
  <c r="F25"/>
  <c r="J25"/>
  <c r="N25"/>
  <c r="I25"/>
  <c r="H25"/>
  <c r="L25"/>
  <c r="P25"/>
  <c r="K26"/>
  <c r="K25"/>
  <c r="O26"/>
  <c r="O25"/>
  <c r="M26"/>
  <c r="M25"/>
  <c r="E26"/>
  <c r="E25"/>
  <c r="D17" i="5" l="1"/>
  <c r="L18"/>
  <c r="N18"/>
  <c r="P18"/>
  <c r="O18"/>
  <c r="K18"/>
  <c r="J18"/>
  <c r="H18"/>
  <c r="F18"/>
  <c r="G18"/>
  <c r="M18"/>
  <c r="I18"/>
  <c r="E18"/>
  <c r="P26" i="4"/>
  <c r="L26"/>
  <c r="H26"/>
  <c r="I26"/>
  <c r="N26"/>
  <c r="J26"/>
  <c r="F26"/>
  <c r="G26"/>
  <c r="G25"/>
</calcChain>
</file>

<file path=xl/sharedStrings.xml><?xml version="1.0" encoding="utf-8"?>
<sst xmlns="http://schemas.openxmlformats.org/spreadsheetml/2006/main" count="1056" uniqueCount="501">
  <si>
    <t>BALANCE SHEET - ASSETS</t>
  </si>
  <si>
    <t>Annex 1</t>
  </si>
  <si>
    <t>in millions of Denars</t>
  </si>
  <si>
    <t>ASSETS</t>
  </si>
  <si>
    <t>Large banks</t>
  </si>
  <si>
    <t>Medium-size banks</t>
  </si>
  <si>
    <t>Small-size banks</t>
  </si>
  <si>
    <t>Total</t>
  </si>
  <si>
    <t>06.2010</t>
  </si>
  <si>
    <t>09.2010</t>
  </si>
  <si>
    <t>CASH AND BALANCES WITH NBRM</t>
  </si>
  <si>
    <t>FINANCIAL ASSETS HELD FOR TRADING</t>
  </si>
  <si>
    <t>DERIVATIVES HELD FOR TRADING AT FAIR VALUE</t>
  </si>
  <si>
    <t>FINANCIAL ASSETS DESIGNATED AT FAIR VALUE THROUGH PROFIT AND LOSS</t>
  </si>
  <si>
    <t>FINANCIAL ASSETS HELD-TO-MATURITY</t>
  </si>
  <si>
    <t>FINANCIAL ASSETS AVAILABLE FOR SALE</t>
  </si>
  <si>
    <t>PLACEMENTS TO THE CENTRAL BANK</t>
  </si>
  <si>
    <t xml:space="preserve">PLACEMENTS TO FINANCIAL INSTITUTIONS </t>
  </si>
  <si>
    <t>PLACEMENTS TO NONFINANCIAL ENTITIES</t>
  </si>
  <si>
    <t>ACCRUED INTEREST</t>
  </si>
  <si>
    <t>INVESTMENTS IN ASSOCIATES, SUBSIDIARIES AND JOINT VENTURES</t>
  </si>
  <si>
    <t>OTHER ASSETS</t>
  </si>
  <si>
    <t>FORECLOSURES</t>
  </si>
  <si>
    <t>INTANGIBLE ASSETS</t>
  </si>
  <si>
    <t>FIXED ASSETS (PROPERTY, PLANT AND EQUIPMENT)</t>
  </si>
  <si>
    <t>NONCURRENT ASSETS HELD FOR SALE</t>
  </si>
  <si>
    <t>NET COMMISSION RELATIONS</t>
  </si>
  <si>
    <t>UNRECOGNIZED IMPAIRMENT</t>
  </si>
  <si>
    <t>TOTAL ASSETS (NET)</t>
  </si>
  <si>
    <t>BALANCE SHEET -LIABILITIES</t>
  </si>
  <si>
    <t>LIABILITIES</t>
  </si>
  <si>
    <t>INSTRUMENTS FOR TRADING AND FINANCIAL LIABILITIES DESIGNATED AT FAIR VALUE THROUGH PROFIT AND LOSS</t>
  </si>
  <si>
    <t>DERIVATIVES HELD FOR HEDGING</t>
  </si>
  <si>
    <t>DEPOSITS OF FINANCIAL INSTITUTIONS</t>
  </si>
  <si>
    <t>SIGHT DEPOSITS OF NONFINANCIAL ENTITIES</t>
  </si>
  <si>
    <t>SHORT-TERM DEPOSITS OF NONFINANCIAL ENTITIES</t>
  </si>
  <si>
    <t>LONG-TERM DEPOSITS OF NONFINANCIAL ENTITIES</t>
  </si>
  <si>
    <t>DEBT SECURITIES IN ISSUE</t>
  </si>
  <si>
    <t>BORROWINGS</t>
  </si>
  <si>
    <t>LIABILITY COMPONENT OF HYBRID INSTRUMENTS</t>
  </si>
  <si>
    <t>SUBORDINATED DEBT AND CUMULATIVE PREFERRED SHARES</t>
  </si>
  <si>
    <t>INTEREST LIABILITIES</t>
  </si>
  <si>
    <t>OTHER LIABILITIES</t>
  </si>
  <si>
    <t>PROVISIONS</t>
  </si>
  <si>
    <t>CAPITAL AND RESERVES</t>
  </si>
  <si>
    <t>GROSS PROFIT*</t>
  </si>
  <si>
    <t>TOTAL LIABILITIES</t>
  </si>
  <si>
    <t>* The sum of the financial result of the banks that have generated a profit. The total loss generated by the banks is a deductible item from the capital and reserves.</t>
  </si>
  <si>
    <t>Annex 2</t>
  </si>
  <si>
    <t>STATEMENT OF COMPREHENSIVE INCOME</t>
  </si>
  <si>
    <t>30.09.2009</t>
  </si>
  <si>
    <t>30.09.2010</t>
  </si>
  <si>
    <t>INTEREST INCOME</t>
  </si>
  <si>
    <t>INTEREST EXPENSES</t>
  </si>
  <si>
    <t>NET INTEREST INCOME (1-2)</t>
  </si>
  <si>
    <t>NET FEES AND COMMISSION INCOME</t>
  </si>
  <si>
    <t>NET INCOME FROM ASSETS AND LIABILITIES HELD FOR TRADING</t>
  </si>
  <si>
    <t>NET INCOME FROM FINANCIAL INTRUMENTS DESIGNATED AT FAIR VALUE</t>
  </si>
  <si>
    <t>NET (GAINS - LOSSES) FROM FOREIGN EXCHANGE DIFFERENCES</t>
  </si>
  <si>
    <t>OTHER OPERATING INCOME</t>
  </si>
  <si>
    <t>NET IMPAIRMENT LOSSES (PROVISIONS) OF FINANCIAL ASSETS</t>
  </si>
  <si>
    <t>IMPAIRMENT LOSSES OF NON-FINANCIAL ASSETS</t>
  </si>
  <si>
    <t>EMLOYEES EXPENSES</t>
  </si>
  <si>
    <t>DEPRECIATION</t>
  </si>
  <si>
    <t>OTHER OPERATING EXPENSES</t>
  </si>
  <si>
    <t>CURRENT PROFIT/LOSS</t>
  </si>
  <si>
    <t>Annex 3</t>
  </si>
  <si>
    <t>Structure of credits of non-financial entities</t>
  </si>
  <si>
    <t>Date</t>
  </si>
  <si>
    <t>Description</t>
  </si>
  <si>
    <t>Enterprises</t>
  </si>
  <si>
    <t>Households</t>
  </si>
  <si>
    <t>Other clients</t>
  </si>
  <si>
    <t>Denars</t>
  </si>
  <si>
    <t>Denar with FX clause</t>
  </si>
  <si>
    <t>Foreign currency</t>
  </si>
  <si>
    <t>Past due credits</t>
  </si>
  <si>
    <t>Short-term credits</t>
  </si>
  <si>
    <t>Long-term credits</t>
  </si>
  <si>
    <t>Non-performing credits</t>
  </si>
  <si>
    <t>Total credits</t>
  </si>
  <si>
    <t>Impairment losses</t>
  </si>
  <si>
    <t>Accumulated amortization</t>
  </si>
  <si>
    <t>Total net credits</t>
  </si>
  <si>
    <t>Growth  30.09.2010/      30.06.2010</t>
  </si>
  <si>
    <t xml:space="preserve">Absolute credit growth </t>
  </si>
  <si>
    <t>Growth in %</t>
  </si>
  <si>
    <t xml:space="preserve">Growth structure </t>
  </si>
  <si>
    <t>Annex 4</t>
  </si>
  <si>
    <t>Structure of deposits of non-financial subjects</t>
  </si>
  <si>
    <t xml:space="preserve">in millions of Denars </t>
  </si>
  <si>
    <t xml:space="preserve">Enterprises </t>
  </si>
  <si>
    <t>Denar</t>
  </si>
  <si>
    <t>Sight deposits</t>
  </si>
  <si>
    <t>Short-term deposits</t>
  </si>
  <si>
    <t>Long -term deposits</t>
  </si>
  <si>
    <t>Total deposits</t>
  </si>
  <si>
    <t>Growth 30.09.2010 / 30.06.2010</t>
  </si>
  <si>
    <t>Absolute growth of deposits</t>
  </si>
  <si>
    <t>Growth (%)</t>
  </si>
  <si>
    <t>Structure of growth</t>
  </si>
  <si>
    <t>Annex 5</t>
  </si>
  <si>
    <t>Newly Approved Loans</t>
  </si>
  <si>
    <t>Extended amount in period (in million of Denars)</t>
  </si>
  <si>
    <t>Average maturity</t>
  </si>
  <si>
    <t>Average interest rate</t>
  </si>
  <si>
    <t>Number of credit files</t>
  </si>
  <si>
    <t>Q2 2010</t>
  </si>
  <si>
    <t>Q3 2010</t>
  </si>
  <si>
    <t>Natural persons</t>
  </si>
  <si>
    <t>Residental real estate loans</t>
  </si>
  <si>
    <t>Commercial real estate loans</t>
  </si>
  <si>
    <t xml:space="preserve"> - consumer loans</t>
  </si>
  <si>
    <t xml:space="preserve"> - overdrafts</t>
  </si>
  <si>
    <t xml:space="preserve"> - credit cards</t>
  </si>
  <si>
    <t xml:space="preserve"> - car loans</t>
  </si>
  <si>
    <t xml:space="preserve"> - other loans</t>
  </si>
  <si>
    <t>Sole proprietors</t>
  </si>
  <si>
    <t>Annex 6</t>
  </si>
  <si>
    <t>Изложеност</t>
  </si>
  <si>
    <t>Credit risk exposure and calculated impairment at the level of the banking system – sector structure</t>
  </si>
  <si>
    <t>А</t>
  </si>
  <si>
    <t>B</t>
  </si>
  <si>
    <t>C</t>
  </si>
  <si>
    <t>D</t>
  </si>
  <si>
    <t>E</t>
  </si>
  <si>
    <t>Credit risk exposure</t>
  </si>
  <si>
    <t>Calculated impairment and special reserves</t>
  </si>
  <si>
    <t>ENTERPRISES AND OTHER CLIENTS</t>
  </si>
  <si>
    <t>Agriculture, hunting and forestry</t>
  </si>
  <si>
    <t>Fishing</t>
  </si>
  <si>
    <t>Industry</t>
  </si>
  <si>
    <t>Construction</t>
  </si>
  <si>
    <t>Wholesale and retail trade</t>
  </si>
  <si>
    <t>Hotels and restaurants</t>
  </si>
  <si>
    <t>Transport, storage and communication</t>
  </si>
  <si>
    <t>Financial intermediation</t>
  </si>
  <si>
    <t>Real estate, renting and business activities</t>
  </si>
  <si>
    <t>Public administration and defense; compulsory social security</t>
  </si>
  <si>
    <t>Education</t>
  </si>
  <si>
    <t>Health and social work</t>
  </si>
  <si>
    <t>Other community, social and personal service activities</t>
  </si>
  <si>
    <t xml:space="preserve">Households employing staff </t>
  </si>
  <si>
    <t>Extraterritorial organizations and bodies</t>
  </si>
  <si>
    <t>HOUSEHOLD</t>
  </si>
  <si>
    <t xml:space="preserve"> - residential and commercial real estate loans</t>
  </si>
  <si>
    <t>SOLE PROPRIETORS</t>
  </si>
  <si>
    <t>TOTAL</t>
  </si>
  <si>
    <t>Annex 7</t>
  </si>
  <si>
    <t>Credit risk exposure and calculated impairment at banking system level – currency structure</t>
  </si>
  <si>
    <t xml:space="preserve">in millions of Denars  </t>
  </si>
  <si>
    <t xml:space="preserve">Denar </t>
  </si>
  <si>
    <t>FX</t>
  </si>
  <si>
    <t>Annex 8</t>
  </si>
  <si>
    <t>Indicators for the degree of credit risk exposure by currency structure</t>
  </si>
  <si>
    <t>Indicator</t>
  </si>
  <si>
    <t>Denar exposure</t>
  </si>
  <si>
    <t>Denar exposure with FX clause</t>
  </si>
  <si>
    <t>FX exposure</t>
  </si>
  <si>
    <t>Share of total credit risk exposure</t>
  </si>
  <si>
    <t>Average level of risk</t>
  </si>
  <si>
    <t>% of „C“, „D“ and „E“ in total credit risk exposure</t>
  </si>
  <si>
    <t>% of „E“ in total credit risk exposure</t>
  </si>
  <si>
    <r>
      <t xml:space="preserve">Coverage of </t>
    </r>
    <r>
      <rPr>
        <sz val="10"/>
        <rFont val="Times New Roman"/>
        <family val="1"/>
        <charset val="204"/>
      </rPr>
      <t>„</t>
    </r>
    <r>
      <rPr>
        <sz val="10"/>
        <rFont val="Tahoma"/>
        <family val="2"/>
        <charset val="204"/>
      </rPr>
      <t>C</t>
    </r>
    <r>
      <rPr>
        <sz val="10"/>
        <rFont val="Times New Roman"/>
        <family val="1"/>
        <charset val="204"/>
      </rPr>
      <t>“</t>
    </r>
    <r>
      <rPr>
        <sz val="10"/>
        <rFont val="Tahoma"/>
        <family val="2"/>
        <charset val="204"/>
      </rPr>
      <t xml:space="preserve">, </t>
    </r>
    <r>
      <rPr>
        <sz val="10"/>
        <rFont val="Times New Roman"/>
        <family val="1"/>
        <charset val="204"/>
      </rPr>
      <t>„D“</t>
    </r>
    <r>
      <rPr>
        <sz val="10"/>
        <rFont val="Tahoma"/>
        <family val="2"/>
        <charset val="204"/>
      </rPr>
      <t xml:space="preserve"> and </t>
    </r>
    <r>
      <rPr>
        <sz val="10"/>
        <rFont val="Times New Roman"/>
        <family val="1"/>
        <charset val="204"/>
      </rPr>
      <t>„E“</t>
    </r>
    <r>
      <rPr>
        <sz val="10"/>
        <rFont val="Tahoma"/>
        <family val="2"/>
        <charset val="204"/>
      </rPr>
      <t xml:space="preserve"> with calculated impairment and special reserves</t>
    </r>
  </si>
  <si>
    <t>Coverage of nonperforming credits with calculated impairment and special reserves</t>
  </si>
  <si>
    <t>n.a.</t>
  </si>
  <si>
    <t>Nonperforming credits / Total credits</t>
  </si>
  <si>
    <t>Annex 9</t>
  </si>
  <si>
    <t>Transitional matrix for enterprises and household</t>
  </si>
  <si>
    <t>Risk category</t>
  </si>
  <si>
    <t>Credit risk exposure as of 30.09.2009</t>
  </si>
  <si>
    <t>Closed during the period 30.09.2009-30.09.2010</t>
  </si>
  <si>
    <t>Credit risk exposure as of 30.09.2010</t>
  </si>
  <si>
    <t>Total for enterprises</t>
  </si>
  <si>
    <t>Total for household</t>
  </si>
  <si>
    <t>Number of credit party as of 30.09.2009</t>
  </si>
  <si>
    <t>Number of credit party as of 30.09.2010</t>
  </si>
  <si>
    <t>Annex 10</t>
  </si>
  <si>
    <t>Non-performing credits and calculated impairment for non-performing credits, at the level of the banking system – sector structure</t>
  </si>
  <si>
    <t>Annex 11</t>
  </si>
  <si>
    <t>Credit risk exposure and calculated impairment, by individual grous of banks – sector structure</t>
  </si>
  <si>
    <t>Medium size banks</t>
  </si>
  <si>
    <t>Small size banks</t>
  </si>
  <si>
    <t>"C", "D" and "E" credit risk exposure</t>
  </si>
  <si>
    <t>Annex 12</t>
  </si>
  <si>
    <t>Non-performing credits and calculated impairment for non-performing credits, by individual groups of banks – currency structure</t>
  </si>
  <si>
    <t>Nonperforming credits</t>
  </si>
  <si>
    <t>Calculated impairment and special reserves for nonperforming credits</t>
  </si>
  <si>
    <t>Annex 13</t>
  </si>
  <si>
    <t>Credit risk exposure by risk category</t>
  </si>
  <si>
    <t>in millions of denars</t>
  </si>
  <si>
    <t>Risk percent</t>
  </si>
  <si>
    <t>Undue credits</t>
  </si>
  <si>
    <t>Due credits</t>
  </si>
  <si>
    <t>Regular interest</t>
  </si>
  <si>
    <t>Nonperforming interest</t>
  </si>
  <si>
    <t>Other claims</t>
  </si>
  <si>
    <t>Off-balance sheet items</t>
  </si>
  <si>
    <t>Total credit risk exposure</t>
  </si>
  <si>
    <t>А0</t>
  </si>
  <si>
    <t>30.06.2010</t>
  </si>
  <si>
    <t>Annex 14</t>
  </si>
  <si>
    <t>Liquidity indicators</t>
  </si>
  <si>
    <t>09.2009</t>
  </si>
  <si>
    <t>10.2009</t>
  </si>
  <si>
    <t>11.2009</t>
  </si>
  <si>
    <t>12.2009</t>
  </si>
  <si>
    <t>01.2010</t>
  </si>
  <si>
    <t>02.2010</t>
  </si>
  <si>
    <t>03.2010</t>
  </si>
  <si>
    <t>04.2010</t>
  </si>
  <si>
    <t>05.2010</t>
  </si>
  <si>
    <t>07.2010</t>
  </si>
  <si>
    <t>08.2010</t>
  </si>
  <si>
    <t>Liquid assets / total assets</t>
  </si>
  <si>
    <t xml:space="preserve">Liquid assets / total liabilities </t>
  </si>
  <si>
    <t>Liquid assets / short-term liabilities</t>
  </si>
  <si>
    <t>Liquid assets / total deposits of non-financial entities</t>
  </si>
  <si>
    <t>Liquid assets / deposits of households</t>
  </si>
  <si>
    <t>Loans / deposits</t>
  </si>
  <si>
    <t>Annex 15</t>
  </si>
  <si>
    <t>CONTRACTUAL MATURITY STRUCTURE OF THE ASSETS AND LIABILITIES AS OF 30.09.2010</t>
  </si>
  <si>
    <t>Number</t>
  </si>
  <si>
    <t>up to 7 days</t>
  </si>
  <si>
    <t>from 8 to 30 days</t>
  </si>
  <si>
    <t>from 31 to 90 days</t>
  </si>
  <si>
    <t>from 91 to 180 days</t>
  </si>
  <si>
    <t>from 181 to 365 days</t>
  </si>
  <si>
    <t>Assets</t>
  </si>
  <si>
    <t>Cash, cash equivalents, gold and precisious metals</t>
  </si>
  <si>
    <t>Financial intruments held for trading</t>
  </si>
  <si>
    <t>Money Market instruments</t>
  </si>
  <si>
    <t>other debt instruments</t>
  </si>
  <si>
    <t>equity instruments</t>
  </si>
  <si>
    <t>Derivatives for trading</t>
  </si>
  <si>
    <t>Embeded derivtives and derivatives held for hedging</t>
  </si>
  <si>
    <t>Financial instruments at fair value through profit and loss, identified as such at initial recognition</t>
  </si>
  <si>
    <t>credits</t>
  </si>
  <si>
    <t>Financial instruments held to maturity</t>
  </si>
  <si>
    <t>Financial instuments available for sale</t>
  </si>
  <si>
    <t>other instruments</t>
  </si>
  <si>
    <t>Credits and claims</t>
  </si>
  <si>
    <t>interbank transactions</t>
  </si>
  <si>
    <t>deposits</t>
  </si>
  <si>
    <t>financial leasing</t>
  </si>
  <si>
    <t>other claims</t>
  </si>
  <si>
    <t>Interest receivables</t>
  </si>
  <si>
    <t>Commission and fees receivables</t>
  </si>
  <si>
    <t>Other on-balance sheet assets</t>
  </si>
  <si>
    <t>Total Assets (1+2+3+4+5+6+7+8+9+10+11)</t>
  </si>
  <si>
    <t>Liabilities</t>
  </si>
  <si>
    <t>Transaction accounts</t>
  </si>
  <si>
    <t>Financial liabilities at fair value through profit and loss</t>
  </si>
  <si>
    <t>liabilities from credits</t>
  </si>
  <si>
    <t>subordinated intruments</t>
  </si>
  <si>
    <t>Embeded derivatives and derivatives held for hedging</t>
  </si>
  <si>
    <t>Deposits</t>
  </si>
  <si>
    <t>sight deposits</t>
  </si>
  <si>
    <t>term deposits</t>
  </si>
  <si>
    <t>Liabilities from credits</t>
  </si>
  <si>
    <t>Issued debt securities</t>
  </si>
  <si>
    <t>Interest payable</t>
  </si>
  <si>
    <t>Commissions and fees payable</t>
  </si>
  <si>
    <t>Financial leasing</t>
  </si>
  <si>
    <t>Other on-balance sheet liabilities</t>
  </si>
  <si>
    <t>Total Liabilities  (13+14+15+16+17+18+19+20+21+22+23)</t>
  </si>
  <si>
    <t>Off-Balance sheet items</t>
  </si>
  <si>
    <t>Off-balance sheet assets</t>
  </si>
  <si>
    <t>Off-balance sheet liabilities</t>
  </si>
  <si>
    <t>Net off-balance sheet items (25-26)</t>
  </si>
  <si>
    <t>Gap (12-24+27)</t>
  </si>
  <si>
    <t>Cummulative gap</t>
  </si>
  <si>
    <t>Annex 16</t>
  </si>
  <si>
    <t>ANTICIPATED MATURITY STRUCTURE OF THE ASSETS AND LIABILITIES AS OF 30.09.2010</t>
  </si>
  <si>
    <t>Anticipated maturity (on-balance sheet and off-balance sheet items)</t>
  </si>
  <si>
    <t>Anticipated maturity (future activities)</t>
  </si>
  <si>
    <t>Annex 17</t>
  </si>
  <si>
    <t xml:space="preserve">Structure of on-balance sheet assets and off-balance sheet assets in foreign currency and in Denars with FX clause, as of  30.09.2010 </t>
  </si>
  <si>
    <t>No.</t>
  </si>
  <si>
    <t>Item</t>
  </si>
  <si>
    <t>Amount (in millions of Denars)</t>
  </si>
  <si>
    <t>Structure (in %)</t>
  </si>
  <si>
    <t>Cash, cash equivalents, gold and precious metals</t>
  </si>
  <si>
    <t>Financial instruments held for trading</t>
  </si>
  <si>
    <t>Derivatives held for trading</t>
  </si>
  <si>
    <t>Embedded derivatives and derivatives held for risk management</t>
  </si>
  <si>
    <t>Financial instruments at fair value through profit and loss, as such at initial recognition</t>
  </si>
  <si>
    <t>5.1</t>
  </si>
  <si>
    <t>in foreign currency</t>
  </si>
  <si>
    <t>5.2</t>
  </si>
  <si>
    <t>in Denars with FX clause</t>
  </si>
  <si>
    <t>6.1</t>
  </si>
  <si>
    <t>6.2</t>
  </si>
  <si>
    <t>Financial assets available for sale</t>
  </si>
  <si>
    <t>7.1</t>
  </si>
  <si>
    <t>7.2</t>
  </si>
  <si>
    <t>Credits and claims in foreign currency</t>
  </si>
  <si>
    <t>8.1</t>
  </si>
  <si>
    <t>8.2</t>
  </si>
  <si>
    <t>8.3</t>
  </si>
  <si>
    <t>8.4</t>
  </si>
  <si>
    <t>8.5</t>
  </si>
  <si>
    <t>impairment</t>
  </si>
  <si>
    <t>Credits and claims in Denars with FX clause</t>
  </si>
  <si>
    <t>9.1</t>
  </si>
  <si>
    <t>9.2</t>
  </si>
  <si>
    <t>9.3</t>
  </si>
  <si>
    <t>9.4</t>
  </si>
  <si>
    <t>9.5</t>
  </si>
  <si>
    <t>Interest receivables in foreign currency</t>
  </si>
  <si>
    <t>10.1</t>
  </si>
  <si>
    <t>accrued interest</t>
  </si>
  <si>
    <t>10.2</t>
  </si>
  <si>
    <t>Interest receivables in Denars with FX clause</t>
  </si>
  <si>
    <t>11.1</t>
  </si>
  <si>
    <t>11.2</t>
  </si>
  <si>
    <t>Commissions and fees receivables</t>
  </si>
  <si>
    <t>12.1</t>
  </si>
  <si>
    <t>accrued commissions and fees</t>
  </si>
  <si>
    <t>12.2</t>
  </si>
  <si>
    <t>Investments</t>
  </si>
  <si>
    <t>Other not mentioned on-balance sheet assets</t>
  </si>
  <si>
    <t>Total on-balance sheet assets (1+2+3+4+5+6+7+8+9+10+11+12+13+14)</t>
  </si>
  <si>
    <t>Total on-balance sheet assets and off-balance sheet assets  in foreign currency and in Denars with FX clause (15+16)</t>
  </si>
  <si>
    <t>Annex 18</t>
  </si>
  <si>
    <t xml:space="preserve">Structure of on-balance sheet liabilities and off-balance sheet liabilities  in foreign currency adn in Denars with FX clause, as of  30.09.2010 </t>
  </si>
  <si>
    <t>Items</t>
  </si>
  <si>
    <t>Structure (in%)</t>
  </si>
  <si>
    <t>Current accounts</t>
  </si>
  <si>
    <t>2.1</t>
  </si>
  <si>
    <t>2.2</t>
  </si>
  <si>
    <t>Deposits in foreign currency</t>
  </si>
  <si>
    <t>financial institutions</t>
  </si>
  <si>
    <t>nonfinancial institutions</t>
  </si>
  <si>
    <t>5.3</t>
  </si>
  <si>
    <t>individuals</t>
  </si>
  <si>
    <t>5.4</t>
  </si>
  <si>
    <t>nonresidents</t>
  </si>
  <si>
    <t>5.5</t>
  </si>
  <si>
    <t>other clients</t>
  </si>
  <si>
    <t>Deposits in Denars with FX clause</t>
  </si>
  <si>
    <t>6.3</t>
  </si>
  <si>
    <t>6.4</t>
  </si>
  <si>
    <t>6.5</t>
  </si>
  <si>
    <t>Interest payables in foreign currency</t>
  </si>
  <si>
    <t>Interest payables in Denars with FX clause</t>
  </si>
  <si>
    <t>Commissions and fees payables</t>
  </si>
  <si>
    <t>Hybrid and subordinated instruments in foreign currency</t>
  </si>
  <si>
    <t>Hybrid and subordinated instruments in Denars with FX clause</t>
  </si>
  <si>
    <t>Other not mentioned on-balance sheet liabilities</t>
  </si>
  <si>
    <t>Total on-balance sheet liabilities (1+2+3+4+5+6+7+8+9+10+11+12+13+14+15)</t>
  </si>
  <si>
    <t>Total on-balance sheet liabilities and off-balance sheet liabilities in foreign currency and in Denars with FX clause (16+17)</t>
  </si>
  <si>
    <t>Annex  19</t>
  </si>
  <si>
    <t>Capital adequacy ratio, by group of banks</t>
  </si>
  <si>
    <t>No</t>
  </si>
  <si>
    <t>I</t>
  </si>
  <si>
    <t>CREDIT RISK WEIGHTED ASSETS</t>
  </si>
  <si>
    <t>On-balance sheet credit risk weighted assets</t>
  </si>
  <si>
    <t>Off-balance sheet credit risk weighted assets</t>
  </si>
  <si>
    <t>Credit risk weighted assets (1+2)</t>
  </si>
  <si>
    <t xml:space="preserve">Capital requirement for credit risk </t>
  </si>
  <si>
    <t>II</t>
  </si>
  <si>
    <t>CURRENCY RISK WEIGHTED ASSETS</t>
  </si>
  <si>
    <t>Aggregate currency position</t>
  </si>
  <si>
    <t>Net-position in gold</t>
  </si>
  <si>
    <t>Currency risk weighted assets (5+6)</t>
  </si>
  <si>
    <t xml:space="preserve">Capital requirement for currency risk </t>
  </si>
  <si>
    <t>III</t>
  </si>
  <si>
    <t>RISK WEIGHTED ASSETS (3+7)</t>
  </si>
  <si>
    <t>Capital requirement for risks (4+8)</t>
  </si>
  <si>
    <t>IV</t>
  </si>
  <si>
    <t>OWN FUNDS</t>
  </si>
  <si>
    <t>V</t>
  </si>
  <si>
    <t>CAPITAL ADEQUACY RATIO (IV/III)</t>
  </si>
  <si>
    <t>Annex  20</t>
  </si>
  <si>
    <t>Own funds by group of banks</t>
  </si>
  <si>
    <t>CORE CAPITAL</t>
  </si>
  <si>
    <t>Paid in and subscribed common and non-cumulative preference shares and premiums based on these shares</t>
  </si>
  <si>
    <t>Nominal value</t>
  </si>
  <si>
    <t>1.1.1</t>
  </si>
  <si>
    <t>Nominal value of common shares</t>
  </si>
  <si>
    <t>1.1.2</t>
  </si>
  <si>
    <t>Nominal value of non-cumulative preference share</t>
  </si>
  <si>
    <t>1.2</t>
  </si>
  <si>
    <t>Premium</t>
  </si>
  <si>
    <t>1.2.1</t>
  </si>
  <si>
    <t>Premium based on common shares</t>
  </si>
  <si>
    <t>1.2.2</t>
  </si>
  <si>
    <t>Premium based on non-cumulative preference shares</t>
  </si>
  <si>
    <t>2</t>
  </si>
  <si>
    <t>Reserve and retained profit/loss</t>
  </si>
  <si>
    <t>Reserve fund</t>
  </si>
  <si>
    <t>Retained profit restricted to distribution to shareholders</t>
  </si>
  <si>
    <t>2.3</t>
  </si>
  <si>
    <t>Accumulated loss from previous years</t>
  </si>
  <si>
    <t>2.4</t>
  </si>
  <si>
    <t>Current profit</t>
  </si>
  <si>
    <t>2.5</t>
  </si>
  <si>
    <t>Unrealized loss on equities available for sale</t>
  </si>
  <si>
    <t>-0.346</t>
  </si>
  <si>
    <t>3</t>
  </si>
  <si>
    <t>Positions arising from consolidation</t>
  </si>
  <si>
    <t>3.1</t>
  </si>
  <si>
    <t>Minority interest</t>
  </si>
  <si>
    <t>3.2</t>
  </si>
  <si>
    <t>Reserves from exchange rate differentials</t>
  </si>
  <si>
    <t>3.3</t>
  </si>
  <si>
    <t>Other differentials</t>
  </si>
  <si>
    <t>4</t>
  </si>
  <si>
    <t>Deductions</t>
  </si>
  <si>
    <t>4.1</t>
  </si>
  <si>
    <t>Loss at the end of the year, or current loss</t>
  </si>
  <si>
    <t>4.2</t>
  </si>
  <si>
    <t>Own shares</t>
  </si>
  <si>
    <t>4.3</t>
  </si>
  <si>
    <t>Intangible assets</t>
  </si>
  <si>
    <t>4.4</t>
  </si>
  <si>
    <t xml:space="preserve">Net negative revaluation reserves </t>
  </si>
  <si>
    <t>4.5</t>
  </si>
  <si>
    <t>Difference between the amount of required and made impairment/special reserve</t>
  </si>
  <si>
    <t>4.6</t>
  </si>
  <si>
    <t>Amount of unallocated impairment and special reserve as a result of accounting time lag</t>
  </si>
  <si>
    <t>5</t>
  </si>
  <si>
    <t>Common shares, reserves and retained profit and deductions</t>
  </si>
  <si>
    <t>6</t>
  </si>
  <si>
    <t>Amount of other positions that may be included in the core capital</t>
  </si>
  <si>
    <t>SUPPLEMENTARY CAPITAL 1</t>
  </si>
  <si>
    <t>7</t>
  </si>
  <si>
    <t>Paid-in and subscribed cumulative preference shares and premium on such shares</t>
  </si>
  <si>
    <t>8</t>
  </si>
  <si>
    <t>Revaluation reserves</t>
  </si>
  <si>
    <t>9</t>
  </si>
  <si>
    <t>Hybrid capital instruments</t>
  </si>
  <si>
    <t>10</t>
  </si>
  <si>
    <t>Subordinated instruments</t>
  </si>
  <si>
    <t>11</t>
  </si>
  <si>
    <t>Amount of subordinated instruments that may be included in the additional capital I</t>
  </si>
  <si>
    <t>DEDUCTIONS FROM CORE CAPITAL AND SUPPLEMENTARY CAPITAL 1</t>
  </si>
  <si>
    <t>12</t>
  </si>
  <si>
    <t>Capital investments in other banks or financial institutions of over 10% of the capital of such institutions</t>
  </si>
  <si>
    <t>13</t>
  </si>
  <si>
    <t>Investments in subordinated and hybrid capital instruments and other instruments of institutions referred to in 12</t>
  </si>
  <si>
    <t>14</t>
  </si>
  <si>
    <t>Aggregate amount of investments in capital, subordinated and hybrid instruments and other instruments exceeding 10% of (I+II)</t>
  </si>
  <si>
    <t>15</t>
  </si>
  <si>
    <t>Direct capital investments in insurance and reinsurance companies and pension fund management undertakings</t>
  </si>
  <si>
    <t>16</t>
  </si>
  <si>
    <t>Investments in financial instruments issued by the insurance and reinsurance companies and pension fund management undertakings</t>
  </si>
  <si>
    <t>17</t>
  </si>
  <si>
    <t>Amount of excess of limits on investments in nonfinancial institutions</t>
  </si>
  <si>
    <t>18</t>
  </si>
  <si>
    <t>Positions arising from consolidation (negative amounts)</t>
  </si>
  <si>
    <t>Deductions from the core capital and supplementary capital 1</t>
  </si>
  <si>
    <t>CORE CAPITAL AFTER DEDUCTIONS</t>
  </si>
  <si>
    <t>SUPPLEMENTARY CAPITAL 1 AFTER DEDUCTIONS</t>
  </si>
  <si>
    <t>SUPPLEMENTARY CAPITAL 2</t>
  </si>
  <si>
    <t>19</t>
  </si>
  <si>
    <t>Subordinated instruments of supplementary capital 2</t>
  </si>
  <si>
    <t>20</t>
  </si>
  <si>
    <t>Supplementary capital 1 and 2</t>
  </si>
  <si>
    <t>21</t>
  </si>
  <si>
    <t>Allowed amount of supplementary capital 1 and 2</t>
  </si>
  <si>
    <t>21.1</t>
  </si>
  <si>
    <t>Supplementary capital 1</t>
  </si>
  <si>
    <t>21.2</t>
  </si>
  <si>
    <t>Supplementary capital 2</t>
  </si>
  <si>
    <t>22</t>
  </si>
  <si>
    <t>Core capital</t>
  </si>
  <si>
    <t>22.1</t>
  </si>
  <si>
    <t>Excess core capital (150%)</t>
  </si>
  <si>
    <t>22.2</t>
  </si>
  <si>
    <t>Excess core capital (250%)</t>
  </si>
  <si>
    <t>VI</t>
  </si>
  <si>
    <t>Allowed amount of supplementary capital 2</t>
  </si>
  <si>
    <t>VII</t>
  </si>
  <si>
    <t>VIII</t>
  </si>
  <si>
    <t>IX</t>
  </si>
  <si>
    <t>X</t>
  </si>
  <si>
    <t>Medium-sized banks</t>
  </si>
  <si>
    <t>Small-sized banks</t>
  </si>
  <si>
    <t>Komercijalna banka AD Skopje</t>
  </si>
  <si>
    <t>Alfa banka AD Skopje</t>
  </si>
  <si>
    <t>Eurostandard banka AD Skopje</t>
  </si>
  <si>
    <t>Izvozna i kreditna banka AD Skopje</t>
  </si>
  <si>
    <t>Ziraat banka AD Skopje</t>
  </si>
  <si>
    <t>Stopanska banka AD Skopje</t>
  </si>
  <si>
    <t>Macedonian bank for promotion of development AD Skopje</t>
  </si>
  <si>
    <t>Kapital banka AD Skopje</t>
  </si>
  <si>
    <t>Ohridska banka AD Ohrid</t>
  </si>
  <si>
    <t>Postenska banka AD Skopje</t>
  </si>
  <si>
    <t>Prokredit banka AD Skopje</t>
  </si>
  <si>
    <t>Stater banka AD Kumanovo</t>
  </si>
  <si>
    <t>Stopanska banka AD Bitola</t>
  </si>
  <si>
    <t>Central Cooperative Bank AD Skopje</t>
  </si>
  <si>
    <t>TTK banka AD Skopje</t>
  </si>
  <si>
    <t>UNI banka AD Skopje</t>
  </si>
  <si>
    <t>Sparkasse bank Macedonia AD Skopje</t>
  </si>
  <si>
    <t>* Banks are shown in alphabetical order</t>
  </si>
  <si>
    <t>Group of banks as of 30.09.2010</t>
  </si>
  <si>
    <t>Annex  21</t>
  </si>
  <si>
    <t>NLB Tutunska banka AD Skopje</t>
  </si>
</sst>
</file>

<file path=xl/styles.xml><?xml version="1.0" encoding="utf-8"?>
<styleSheet xmlns="http://schemas.openxmlformats.org/spreadsheetml/2006/main">
  <numFmts count="5">
    <numFmt numFmtId="44" formatCode="_-* #,##0.00\ &quot;ден.&quot;_-;\-* #,##0.00\ &quot;ден.&quot;_-;_-* &quot;-&quot;??\ &quot;ден.&quot;_-;_-@_-"/>
    <numFmt numFmtId="164" formatCode="0.0%"/>
    <numFmt numFmtId="165" formatCode="_(* #,##0.00_);_(* \(#,##0.00\);_(* &quot;-&quot;??_);_(@_)"/>
    <numFmt numFmtId="166" formatCode="#,##0.0"/>
    <numFmt numFmtId="167" formatCode="_(&quot;$&quot;* #,##0.00_);_(&quot;$&quot;* \(#,##0.00\);_(&quot;$&quot;* &quot;-&quot;??_);_(@_)"/>
  </numFmts>
  <fonts count="49">
    <font>
      <sz val="11"/>
      <color theme="1"/>
      <name val="Calibri"/>
      <family val="2"/>
      <charset val="204"/>
      <scheme val="minor"/>
    </font>
    <font>
      <sz val="10"/>
      <name val="Arial"/>
      <family val="2"/>
    </font>
    <font>
      <sz val="10"/>
      <name val="Tahoma"/>
      <family val="2"/>
    </font>
    <font>
      <b/>
      <sz val="10"/>
      <name val="Tahoma"/>
      <family val="2"/>
    </font>
    <font>
      <b/>
      <sz val="11"/>
      <name val="Tahoma"/>
      <family val="2"/>
    </font>
    <font>
      <b/>
      <sz val="10"/>
      <name val="Tahoma"/>
      <family val="2"/>
      <charset val="204"/>
    </font>
    <font>
      <sz val="11"/>
      <name val="Tahoma"/>
      <family val="2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i/>
      <sz val="10"/>
      <name val="Tahoma"/>
      <family val="2"/>
    </font>
    <font>
      <b/>
      <sz val="10"/>
      <name val="Times New Roman"/>
      <family val="1"/>
      <charset val="204"/>
    </font>
    <font>
      <b/>
      <sz val="10"/>
      <name val="Times New Roman"/>
      <family val="1"/>
    </font>
    <font>
      <sz val="11"/>
      <color theme="1"/>
      <name val="Calibri"/>
      <family val="2"/>
      <charset val="204"/>
      <scheme val="minor"/>
    </font>
    <font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11"/>
      <color indexed="8"/>
      <name val="Calibri"/>
      <family val="2"/>
    </font>
    <font>
      <b/>
      <sz val="11"/>
      <name val="Tahoma"/>
      <family val="2"/>
      <charset val="204"/>
    </font>
    <font>
      <sz val="11"/>
      <color theme="1"/>
      <name val="Tahoma"/>
      <family val="2"/>
    </font>
    <font>
      <b/>
      <sz val="10"/>
      <color indexed="8"/>
      <name val="Tahoma"/>
      <family val="2"/>
    </font>
    <font>
      <b/>
      <sz val="12"/>
      <color theme="1"/>
      <name val="Tahoma"/>
      <family val="2"/>
    </font>
    <font>
      <b/>
      <sz val="11"/>
      <color theme="1"/>
      <name val="Tahoma"/>
      <family val="2"/>
    </font>
    <font>
      <sz val="10"/>
      <color theme="1"/>
      <name val="Tahoma"/>
      <family val="2"/>
    </font>
    <font>
      <sz val="10"/>
      <color indexed="8"/>
      <name val="Tahoma"/>
      <family val="2"/>
    </font>
    <font>
      <b/>
      <sz val="11"/>
      <color indexed="8"/>
      <name val="Tahoma"/>
      <family val="2"/>
      <charset val="204"/>
    </font>
    <font>
      <sz val="10"/>
      <color indexed="8"/>
      <name val="Tahoma"/>
      <family val="2"/>
      <charset val="204"/>
    </font>
    <font>
      <b/>
      <sz val="11"/>
      <color indexed="8"/>
      <name val="Tahoma"/>
      <family val="2"/>
    </font>
    <font>
      <sz val="11"/>
      <color indexed="8"/>
      <name val="Tahoma"/>
      <family val="2"/>
    </font>
    <font>
      <b/>
      <sz val="14"/>
      <color theme="1"/>
      <name val="Tahoma"/>
      <family val="2"/>
    </font>
    <font>
      <b/>
      <sz val="10"/>
      <color theme="1"/>
      <name val="Tahoma"/>
      <family val="2"/>
    </font>
    <font>
      <b/>
      <i/>
      <sz val="10"/>
      <color theme="1"/>
      <name val="Tahoma"/>
      <family val="2"/>
    </font>
    <font>
      <b/>
      <sz val="9"/>
      <color theme="1"/>
      <name val="Tahoma"/>
      <family val="2"/>
    </font>
    <font>
      <b/>
      <sz val="9"/>
      <color indexed="8"/>
      <name val="Tahoma"/>
      <family val="2"/>
    </font>
    <font>
      <b/>
      <i/>
      <sz val="11"/>
      <color theme="1"/>
      <name val="Tahoma"/>
      <family val="2"/>
    </font>
    <font>
      <sz val="9"/>
      <color indexed="8"/>
      <name val="Tahoma"/>
      <family val="2"/>
    </font>
    <font>
      <sz val="10"/>
      <color indexed="8"/>
      <name val="Calibri"/>
      <family val="2"/>
    </font>
    <font>
      <b/>
      <sz val="10"/>
      <color indexed="8"/>
      <name val="MAC C Times"/>
      <family val="1"/>
    </font>
    <font>
      <sz val="10"/>
      <color indexed="8"/>
      <name val="MAC C Times"/>
      <family val="1"/>
    </font>
    <font>
      <sz val="10"/>
      <color theme="1"/>
      <name val="Tahoma"/>
      <family val="2"/>
      <charset val="204"/>
    </font>
    <font>
      <b/>
      <sz val="11"/>
      <name val="Mac C Times"/>
      <family val="1"/>
    </font>
    <font>
      <sz val="11"/>
      <name val="MAC C Times"/>
      <family val="1"/>
    </font>
    <font>
      <b/>
      <sz val="10"/>
      <name val="Mac C Times"/>
      <family val="1"/>
    </font>
    <font>
      <sz val="11"/>
      <color rgb="FF000000"/>
      <name val="Tahoma"/>
      <family val="2"/>
      <charset val="204"/>
    </font>
    <font>
      <sz val="11"/>
      <name val="Tahoma"/>
      <family val="2"/>
      <charset val="204"/>
    </font>
    <font>
      <b/>
      <sz val="11"/>
      <color rgb="FF000000"/>
      <name val="Tahoma"/>
      <family val="2"/>
      <charset val="204"/>
    </font>
    <font>
      <sz val="11"/>
      <color indexed="8"/>
      <name val="Mac C Times"/>
      <family val="1"/>
    </font>
    <font>
      <b/>
      <sz val="10"/>
      <color theme="1"/>
      <name val="Tahoma"/>
      <family val="2"/>
      <charset val="204"/>
    </font>
    <font>
      <b/>
      <sz val="12"/>
      <name val="Tahoma"/>
      <family val="2"/>
      <charset val="204"/>
    </font>
    <font>
      <sz val="12"/>
      <name val="Tahoma"/>
      <family val="2"/>
      <charset val="204"/>
    </font>
    <font>
      <b/>
      <i/>
      <sz val="10"/>
      <name val="Tahoma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8"/>
      </patternFill>
    </fill>
    <fill>
      <patternFill patternType="solid">
        <fgColor theme="0" tint="-0.249977111117893"/>
        <bgColor indexed="64"/>
      </patternFill>
    </fill>
  </fills>
  <borders count="1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 style="double">
        <color indexed="8"/>
      </top>
      <bottom style="double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double">
        <color indexed="8"/>
      </top>
      <bottom style="medium">
        <color indexed="8"/>
      </bottom>
      <diagonal/>
    </border>
    <border>
      <left/>
      <right style="thin">
        <color indexed="8"/>
      </right>
      <top style="double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double">
        <color indexed="8"/>
      </top>
      <bottom style="medium">
        <color indexed="8"/>
      </bottom>
      <diagonal/>
    </border>
    <border>
      <left/>
      <right style="thin">
        <color indexed="64"/>
      </right>
      <top/>
      <bottom/>
      <diagonal/>
    </border>
  </borders>
  <cellStyleXfs count="10">
    <xf numFmtId="0" fontId="0" fillId="0" borderId="0"/>
    <xf numFmtId="0" fontId="1" fillId="0" borderId="0"/>
    <xf numFmtId="0" fontId="7" fillId="0" borderId="0"/>
    <xf numFmtId="44" fontId="12" fillId="0" borderId="0" applyFont="0" applyFill="0" applyBorder="0" applyAlignment="0" applyProtection="0"/>
    <xf numFmtId="9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1" fillId="0" borderId="0"/>
  </cellStyleXfs>
  <cellXfs count="871">
    <xf numFmtId="0" fontId="0" fillId="0" borderId="0" xfId="0"/>
    <xf numFmtId="0" fontId="2" fillId="0" borderId="0" xfId="1" applyFont="1" applyFill="1" applyAlignment="1">
      <alignment wrapText="1"/>
    </xf>
    <xf numFmtId="0" fontId="2" fillId="0" borderId="0" xfId="1" applyFont="1" applyFill="1" applyAlignment="1">
      <alignment horizontal="center" vertical="center" wrapText="1"/>
    </xf>
    <xf numFmtId="0" fontId="2" fillId="0" borderId="0" xfId="1" applyFont="1" applyFill="1" applyBorder="1" applyAlignment="1">
      <alignment wrapText="1"/>
    </xf>
    <xf numFmtId="0" fontId="3" fillId="0" borderId="0" xfId="1" applyFont="1" applyFill="1" applyAlignment="1">
      <alignment horizontal="center" vertical="center" wrapText="1"/>
    </xf>
    <xf numFmtId="49" fontId="3" fillId="3" borderId="9" xfId="1" applyNumberFormat="1" applyFont="1" applyFill="1" applyBorder="1" applyAlignment="1">
      <alignment horizontal="center" vertical="center" wrapText="1"/>
    </xf>
    <xf numFmtId="49" fontId="3" fillId="3" borderId="10" xfId="1" applyNumberFormat="1" applyFont="1" applyFill="1" applyBorder="1" applyAlignment="1">
      <alignment horizontal="center" vertical="center" wrapText="1"/>
    </xf>
    <xf numFmtId="49" fontId="3" fillId="3" borderId="11" xfId="1" applyNumberFormat="1" applyFont="1" applyFill="1" applyBorder="1" applyAlignment="1">
      <alignment horizontal="center" vertical="center" wrapText="1"/>
    </xf>
    <xf numFmtId="49" fontId="3" fillId="3" borderId="12" xfId="1" applyNumberFormat="1" applyFont="1" applyFill="1" applyBorder="1" applyAlignment="1">
      <alignment horizontal="center" vertical="center" wrapText="1"/>
    </xf>
    <xf numFmtId="0" fontId="3" fillId="0" borderId="0" xfId="1" applyFont="1" applyFill="1" applyAlignment="1">
      <alignment wrapText="1"/>
    </xf>
    <xf numFmtId="3" fontId="2" fillId="0" borderId="15" xfId="1" applyNumberFormat="1" applyFont="1" applyFill="1" applyBorder="1" applyAlignment="1">
      <alignment horizontal="center" vertical="center" wrapText="1"/>
    </xf>
    <xf numFmtId="3" fontId="2" fillId="0" borderId="16" xfId="1" applyNumberFormat="1" applyFont="1" applyFill="1" applyBorder="1" applyAlignment="1">
      <alignment horizontal="center" vertical="center" wrapText="1"/>
    </xf>
    <xf numFmtId="3" fontId="2" fillId="0" borderId="17" xfId="1" applyNumberFormat="1" applyFont="1" applyFill="1" applyBorder="1" applyAlignment="1">
      <alignment horizontal="center" vertical="center" wrapText="1"/>
    </xf>
    <xf numFmtId="3" fontId="3" fillId="0" borderId="18" xfId="1" applyNumberFormat="1" applyFont="1" applyFill="1" applyBorder="1" applyAlignment="1">
      <alignment horizontal="center" vertical="center" wrapText="1"/>
    </xf>
    <xf numFmtId="3" fontId="3" fillId="0" borderId="5" xfId="1" applyNumberFormat="1" applyFont="1" applyFill="1" applyBorder="1" applyAlignment="1">
      <alignment horizontal="center" vertical="center" wrapText="1"/>
    </xf>
    <xf numFmtId="3" fontId="2" fillId="0" borderId="19" xfId="1" applyNumberFormat="1" applyFont="1" applyFill="1" applyBorder="1" applyAlignment="1">
      <alignment horizontal="center" vertical="center" wrapText="1"/>
    </xf>
    <xf numFmtId="3" fontId="2" fillId="0" borderId="20" xfId="1" applyNumberFormat="1" applyFont="1" applyFill="1" applyBorder="1" applyAlignment="1">
      <alignment horizontal="center" vertical="center" wrapText="1"/>
    </xf>
    <xf numFmtId="3" fontId="2" fillId="0" borderId="22" xfId="1" applyNumberFormat="1" applyFont="1" applyFill="1" applyBorder="1" applyAlignment="1">
      <alignment horizontal="center" vertical="center" wrapText="1"/>
    </xf>
    <xf numFmtId="3" fontId="3" fillId="0" borderId="23" xfId="1" applyNumberFormat="1" applyFont="1" applyFill="1" applyBorder="1" applyAlignment="1">
      <alignment horizontal="center" vertical="center" wrapText="1"/>
    </xf>
    <xf numFmtId="3" fontId="3" fillId="0" borderId="17" xfId="1" applyNumberFormat="1" applyFont="1" applyFill="1" applyBorder="1" applyAlignment="1">
      <alignment horizontal="center" vertical="center" wrapText="1"/>
    </xf>
    <xf numFmtId="3" fontId="2" fillId="0" borderId="27" xfId="1" applyNumberFormat="1" applyFont="1" applyFill="1" applyBorder="1" applyAlignment="1">
      <alignment horizontal="center" vertical="center" wrapText="1"/>
    </xf>
    <xf numFmtId="3" fontId="2" fillId="0" borderId="28" xfId="1" applyNumberFormat="1" applyFont="1" applyFill="1" applyBorder="1" applyAlignment="1">
      <alignment horizontal="center" vertical="center" wrapText="1"/>
    </xf>
    <xf numFmtId="3" fontId="2" fillId="0" borderId="29" xfId="1" applyNumberFormat="1" applyFont="1" applyFill="1" applyBorder="1" applyAlignment="1">
      <alignment horizontal="center" vertical="center" wrapText="1"/>
    </xf>
    <xf numFmtId="3" fontId="3" fillId="0" borderId="30" xfId="1" applyNumberFormat="1" applyFont="1" applyFill="1" applyBorder="1" applyAlignment="1">
      <alignment horizontal="center" vertical="center" wrapText="1"/>
    </xf>
    <xf numFmtId="3" fontId="3" fillId="3" borderId="33" xfId="1" applyNumberFormat="1" applyFont="1" applyFill="1" applyBorder="1" applyAlignment="1">
      <alignment horizontal="center" vertical="center" wrapText="1"/>
    </xf>
    <xf numFmtId="3" fontId="3" fillId="3" borderId="34" xfId="1" applyNumberFormat="1" applyFont="1" applyFill="1" applyBorder="1" applyAlignment="1">
      <alignment horizontal="center" vertical="center" wrapText="1"/>
    </xf>
    <xf numFmtId="3" fontId="3" fillId="3" borderId="35" xfId="1" applyNumberFormat="1" applyFont="1" applyFill="1" applyBorder="1" applyAlignment="1">
      <alignment horizontal="center" vertical="center" wrapText="1"/>
    </xf>
    <xf numFmtId="3" fontId="3" fillId="3" borderId="32" xfId="1" applyNumberFormat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wrapText="1"/>
    </xf>
    <xf numFmtId="0" fontId="3" fillId="0" borderId="0" xfId="1" applyFont="1" applyFill="1" applyAlignment="1">
      <alignment horizontal="center" wrapText="1"/>
    </xf>
    <xf numFmtId="0" fontId="2" fillId="0" borderId="8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wrapText="1"/>
    </xf>
    <xf numFmtId="49" fontId="3" fillId="3" borderId="38" xfId="1" applyNumberFormat="1" applyFont="1" applyFill="1" applyBorder="1" applyAlignment="1">
      <alignment horizontal="center" vertical="center" wrapText="1"/>
    </xf>
    <xf numFmtId="49" fontId="3" fillId="3" borderId="39" xfId="1" applyNumberFormat="1" applyFont="1" applyFill="1" applyBorder="1" applyAlignment="1">
      <alignment horizontal="center" vertical="center" wrapText="1"/>
    </xf>
    <xf numFmtId="49" fontId="3" fillId="3" borderId="40" xfId="1" applyNumberFormat="1" applyFont="1" applyFill="1" applyBorder="1" applyAlignment="1">
      <alignment horizontal="center" vertical="center" wrapText="1"/>
    </xf>
    <xf numFmtId="3" fontId="2" fillId="0" borderId="4" xfId="1" applyNumberFormat="1" applyFont="1" applyFill="1" applyBorder="1" applyAlignment="1">
      <alignment horizontal="center" vertical="center" wrapText="1"/>
    </xf>
    <xf numFmtId="3" fontId="2" fillId="0" borderId="13" xfId="1" applyNumberFormat="1" applyFont="1" applyFill="1" applyBorder="1" applyAlignment="1">
      <alignment horizontal="center" vertical="center" wrapText="1"/>
    </xf>
    <xf numFmtId="3" fontId="2" fillId="0" borderId="5" xfId="1" applyNumberFormat="1" applyFont="1" applyFill="1" applyBorder="1" applyAlignment="1">
      <alignment horizontal="center" vertical="center" wrapText="1"/>
    </xf>
    <xf numFmtId="3" fontId="3" fillId="0" borderId="41" xfId="1" applyNumberFormat="1" applyFont="1" applyFill="1" applyBorder="1" applyAlignment="1">
      <alignment horizontal="center" vertical="center" wrapText="1"/>
    </xf>
    <xf numFmtId="0" fontId="2" fillId="0" borderId="19" xfId="1" applyFont="1" applyFill="1" applyBorder="1" applyAlignment="1">
      <alignment horizontal="center" vertical="center" wrapText="1"/>
    </xf>
    <xf numFmtId="3" fontId="3" fillId="0" borderId="42" xfId="1" applyNumberFormat="1" applyFont="1" applyFill="1" applyBorder="1" applyAlignment="1">
      <alignment horizontal="center" vertical="center" wrapText="1"/>
    </xf>
    <xf numFmtId="3" fontId="3" fillId="0" borderId="22" xfId="1" applyNumberFormat="1" applyFont="1" applyFill="1" applyBorder="1" applyAlignment="1">
      <alignment horizontal="center" vertical="center" wrapText="1"/>
    </xf>
    <xf numFmtId="3" fontId="3" fillId="0" borderId="43" xfId="1" applyNumberFormat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left" vertical="center" wrapText="1"/>
    </xf>
    <xf numFmtId="0" fontId="5" fillId="2" borderId="8" xfId="1" applyFont="1" applyFill="1" applyBorder="1" applyAlignment="1"/>
    <xf numFmtId="0" fontId="8" fillId="0" borderId="0" xfId="2" applyFont="1"/>
    <xf numFmtId="0" fontId="8" fillId="0" borderId="0" xfId="2" applyFont="1" applyBorder="1"/>
    <xf numFmtId="0" fontId="8" fillId="0" borderId="8" xfId="2" applyFont="1" applyBorder="1"/>
    <xf numFmtId="0" fontId="2" fillId="0" borderId="8" xfId="2" applyFont="1" applyBorder="1" applyAlignment="1"/>
    <xf numFmtId="49" fontId="9" fillId="3" borderId="50" xfId="2" applyNumberFormat="1" applyFont="1" applyFill="1" applyBorder="1" applyAlignment="1">
      <alignment horizontal="center" vertical="center" wrapText="1"/>
    </xf>
    <xf numFmtId="49" fontId="9" fillId="3" borderId="51" xfId="2" applyNumberFormat="1" applyFont="1" applyFill="1" applyBorder="1" applyAlignment="1">
      <alignment horizontal="center" vertical="center" wrapText="1"/>
    </xf>
    <xf numFmtId="49" fontId="9" fillId="3" borderId="52" xfId="2" applyNumberFormat="1" applyFont="1" applyFill="1" applyBorder="1" applyAlignment="1">
      <alignment horizontal="center" vertical="center" wrapText="1"/>
    </xf>
    <xf numFmtId="49" fontId="9" fillId="3" borderId="53" xfId="2" applyNumberFormat="1" applyFont="1" applyFill="1" applyBorder="1" applyAlignment="1">
      <alignment horizontal="center" vertical="center" wrapText="1"/>
    </xf>
    <xf numFmtId="49" fontId="9" fillId="3" borderId="2" xfId="2" applyNumberFormat="1" applyFont="1" applyFill="1" applyBorder="1" applyAlignment="1">
      <alignment horizontal="center" vertical="center" wrapText="1"/>
    </xf>
    <xf numFmtId="49" fontId="9" fillId="3" borderId="36" xfId="2" applyNumberFormat="1" applyFont="1" applyFill="1" applyBorder="1" applyAlignment="1">
      <alignment horizontal="center" vertical="center" wrapText="1"/>
    </xf>
    <xf numFmtId="3" fontId="9" fillId="0" borderId="4" xfId="2" applyNumberFormat="1" applyFont="1" applyFill="1" applyBorder="1" applyAlignment="1">
      <alignment horizontal="center" vertical="center"/>
    </xf>
    <xf numFmtId="3" fontId="9" fillId="0" borderId="14" xfId="2" applyNumberFormat="1" applyFont="1" applyFill="1" applyBorder="1" applyAlignment="1">
      <alignment horizontal="center" vertical="center"/>
    </xf>
    <xf numFmtId="3" fontId="9" fillId="0" borderId="5" xfId="2" applyNumberFormat="1" applyFont="1" applyFill="1" applyBorder="1" applyAlignment="1">
      <alignment horizontal="center" vertical="center"/>
    </xf>
    <xf numFmtId="3" fontId="9" fillId="0" borderId="19" xfId="2" applyNumberFormat="1" applyFont="1" applyFill="1" applyBorder="1" applyAlignment="1">
      <alignment horizontal="center" vertical="center"/>
    </xf>
    <xf numFmtId="3" fontId="9" fillId="0" borderId="21" xfId="2" applyNumberFormat="1" applyFont="1" applyFill="1" applyBorder="1" applyAlignment="1">
      <alignment horizontal="center" vertical="center"/>
    </xf>
    <xf numFmtId="3" fontId="9" fillId="0" borderId="22" xfId="2" applyNumberFormat="1" applyFont="1" applyFill="1" applyBorder="1" applyAlignment="1">
      <alignment horizontal="center" vertical="center"/>
    </xf>
    <xf numFmtId="0" fontId="10" fillId="0" borderId="0" xfId="2" applyFont="1" applyBorder="1"/>
    <xf numFmtId="0" fontId="11" fillId="0" borderId="0" xfId="2" applyFont="1" applyBorder="1"/>
    <xf numFmtId="3" fontId="9" fillId="0" borderId="24" xfId="2" applyNumberFormat="1" applyFont="1" applyFill="1" applyBorder="1" applyAlignment="1">
      <alignment horizontal="center" vertical="center"/>
    </xf>
    <xf numFmtId="3" fontId="9" fillId="0" borderId="26" xfId="2" applyNumberFormat="1" applyFont="1" applyFill="1" applyBorder="1" applyAlignment="1">
      <alignment horizontal="center" vertical="center"/>
    </xf>
    <xf numFmtId="3" fontId="9" fillId="0" borderId="54" xfId="2" applyNumberFormat="1" applyFont="1" applyFill="1" applyBorder="1" applyAlignment="1">
      <alignment horizontal="center" vertical="center"/>
    </xf>
    <xf numFmtId="3" fontId="9" fillId="5" borderId="9" xfId="2" applyNumberFormat="1" applyFont="1" applyFill="1" applyBorder="1" applyAlignment="1">
      <alignment horizontal="center" vertical="center"/>
    </xf>
    <xf numFmtId="3" fontId="9" fillId="5" borderId="12" xfId="2" applyNumberFormat="1" applyFont="1" applyFill="1" applyBorder="1" applyAlignment="1">
      <alignment horizontal="center" vertical="center"/>
    </xf>
    <xf numFmtId="3" fontId="9" fillId="5" borderId="55" xfId="2" applyNumberFormat="1" applyFont="1" applyFill="1" applyBorder="1" applyAlignment="1">
      <alignment horizontal="center" vertical="center"/>
    </xf>
    <xf numFmtId="3" fontId="9" fillId="5" borderId="11" xfId="2" applyNumberFormat="1" applyFont="1" applyFill="1" applyBorder="1" applyAlignment="1">
      <alignment horizontal="center" vertical="center"/>
    </xf>
    <xf numFmtId="3" fontId="9" fillId="5" borderId="8" xfId="2" applyNumberFormat="1" applyFont="1" applyFill="1" applyBorder="1" applyAlignment="1">
      <alignment horizontal="center" vertical="center"/>
    </xf>
    <xf numFmtId="3" fontId="9" fillId="5" borderId="37" xfId="2" applyNumberFormat="1" applyFont="1" applyFill="1" applyBorder="1" applyAlignment="1">
      <alignment horizontal="center" vertical="center"/>
    </xf>
    <xf numFmtId="0" fontId="13" fillId="0" borderId="0" xfId="0" applyFont="1"/>
    <xf numFmtId="0" fontId="13" fillId="0" borderId="0" xfId="0" applyFont="1" applyFill="1"/>
    <xf numFmtId="0" fontId="13" fillId="0" borderId="0" xfId="0" applyFont="1" applyFill="1" applyAlignment="1">
      <alignment wrapText="1"/>
    </xf>
    <xf numFmtId="164" fontId="16" fillId="0" borderId="0" xfId="4" applyNumberFormat="1" applyFont="1" applyFill="1" applyBorder="1" applyAlignment="1">
      <alignment horizontal="center" wrapText="1"/>
    </xf>
    <xf numFmtId="0" fontId="5" fillId="5" borderId="24" xfId="0" applyFont="1" applyFill="1" applyBorder="1" applyAlignment="1">
      <alignment horizontal="center" vertical="center" wrapText="1"/>
    </xf>
    <xf numFmtId="0" fontId="5" fillId="5" borderId="25" xfId="0" applyFont="1" applyFill="1" applyBorder="1" applyAlignment="1">
      <alignment horizontal="center" vertical="center" wrapText="1"/>
    </xf>
    <xf numFmtId="0" fontId="5" fillId="5" borderId="30" xfId="0" applyFont="1" applyFill="1" applyBorder="1" applyAlignment="1">
      <alignment horizontal="center" vertical="center" wrapText="1"/>
    </xf>
    <xf numFmtId="0" fontId="5" fillId="5" borderId="58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vertical="center" wrapText="1"/>
    </xf>
    <xf numFmtId="3" fontId="13" fillId="0" borderId="6" xfId="5" applyNumberFormat="1" applyFont="1" applyBorder="1" applyAlignment="1">
      <alignment horizontal="right" vertical="center" wrapText="1"/>
    </xf>
    <xf numFmtId="3" fontId="13" fillId="0" borderId="1" xfId="5" applyNumberFormat="1" applyFont="1" applyBorder="1" applyAlignment="1">
      <alignment horizontal="right" vertical="center" wrapText="1"/>
    </xf>
    <xf numFmtId="3" fontId="13" fillId="0" borderId="13" xfId="5" applyNumberFormat="1" applyFont="1" applyBorder="1" applyAlignment="1">
      <alignment horizontal="right" vertical="center" wrapText="1"/>
    </xf>
    <xf numFmtId="3" fontId="13" fillId="0" borderId="36" xfId="5" applyNumberFormat="1" applyFont="1" applyBorder="1" applyAlignment="1">
      <alignment horizontal="right" vertical="center" wrapText="1"/>
    </xf>
    <xf numFmtId="3" fontId="13" fillId="0" borderId="4" xfId="5" applyNumberFormat="1" applyFont="1" applyBorder="1" applyAlignment="1">
      <alignment horizontal="right" vertical="center" wrapText="1"/>
    </xf>
    <xf numFmtId="3" fontId="13" fillId="0" borderId="18" xfId="5" applyNumberFormat="1" applyFont="1" applyBorder="1" applyAlignment="1">
      <alignment horizontal="right" vertical="center" wrapText="1"/>
    </xf>
    <xf numFmtId="3" fontId="13" fillId="0" borderId="5" xfId="5" applyNumberFormat="1" applyFont="1" applyBorder="1" applyAlignment="1">
      <alignment horizontal="right" vertical="center" wrapText="1"/>
    </xf>
    <xf numFmtId="3" fontId="13" fillId="0" borderId="59" xfId="5" applyNumberFormat="1" applyFont="1" applyBorder="1" applyAlignment="1">
      <alignment horizontal="right" vertical="center" wrapText="1"/>
    </xf>
    <xf numFmtId="0" fontId="13" fillId="0" borderId="60" xfId="0" applyFont="1" applyBorder="1" applyAlignment="1">
      <alignment vertical="center" wrapText="1"/>
    </xf>
    <xf numFmtId="3" fontId="13" fillId="0" borderId="61" xfId="5" applyNumberFormat="1" applyFont="1" applyBorder="1" applyAlignment="1">
      <alignment horizontal="right" vertical="center" wrapText="1"/>
    </xf>
    <xf numFmtId="3" fontId="13" fillId="0" borderId="20" xfId="5" applyNumberFormat="1" applyFont="1" applyBorder="1" applyAlignment="1">
      <alignment horizontal="right" vertical="center" wrapText="1"/>
    </xf>
    <xf numFmtId="3" fontId="13" fillId="0" borderId="62" xfId="5" applyNumberFormat="1" applyFont="1" applyBorder="1" applyAlignment="1">
      <alignment horizontal="right" vertical="center" wrapText="1"/>
    </xf>
    <xf numFmtId="3" fontId="13" fillId="0" borderId="19" xfId="5" applyNumberFormat="1" applyFont="1" applyBorder="1" applyAlignment="1">
      <alignment horizontal="right" vertical="center" wrapText="1"/>
    </xf>
    <xf numFmtId="3" fontId="13" fillId="0" borderId="23" xfId="5" applyNumberFormat="1" applyFont="1" applyBorder="1" applyAlignment="1">
      <alignment horizontal="right" vertical="center" wrapText="1"/>
    </xf>
    <xf numFmtId="3" fontId="13" fillId="0" borderId="22" xfId="5" applyNumberFormat="1" applyFont="1" applyBorder="1" applyAlignment="1">
      <alignment horizontal="right" vertical="center" wrapText="1"/>
    </xf>
    <xf numFmtId="0" fontId="5" fillId="0" borderId="60" xfId="0" applyFont="1" applyBorder="1" applyAlignment="1">
      <alignment vertical="center" wrapText="1"/>
    </xf>
    <xf numFmtId="3" fontId="5" fillId="0" borderId="61" xfId="5" applyNumberFormat="1" applyFont="1" applyBorder="1" applyAlignment="1">
      <alignment horizontal="right" vertical="center" wrapText="1"/>
    </xf>
    <xf numFmtId="3" fontId="5" fillId="0" borderId="63" xfId="5" applyNumberFormat="1" applyFont="1" applyBorder="1" applyAlignment="1">
      <alignment horizontal="right" vertical="center" wrapText="1"/>
    </xf>
    <xf numFmtId="3" fontId="5" fillId="0" borderId="25" xfId="5" applyNumberFormat="1" applyFont="1" applyBorder="1" applyAlignment="1">
      <alignment horizontal="right" vertical="center" wrapText="1"/>
    </xf>
    <xf numFmtId="3" fontId="5" fillId="0" borderId="58" xfId="5" applyNumberFormat="1" applyFont="1" applyBorder="1" applyAlignment="1">
      <alignment horizontal="right" vertical="center" wrapText="1"/>
    </xf>
    <xf numFmtId="3" fontId="5" fillId="0" borderId="24" xfId="5" applyNumberFormat="1" applyFont="1" applyBorder="1" applyAlignment="1">
      <alignment horizontal="right" vertical="center" wrapText="1"/>
    </xf>
    <xf numFmtId="3" fontId="5" fillId="0" borderId="43" xfId="5" applyNumberFormat="1" applyFont="1" applyBorder="1" applyAlignment="1">
      <alignment horizontal="right" vertical="center" wrapText="1"/>
    </xf>
    <xf numFmtId="3" fontId="13" fillId="0" borderId="48" xfId="5" applyNumberFormat="1" applyFont="1" applyBorder="1" applyAlignment="1">
      <alignment wrapText="1"/>
    </xf>
    <xf numFmtId="3" fontId="13" fillId="0" borderId="0" xfId="5" applyNumberFormat="1" applyFont="1" applyBorder="1" applyAlignment="1">
      <alignment wrapText="1"/>
    </xf>
    <xf numFmtId="3" fontId="13" fillId="0" borderId="49" xfId="5" applyNumberFormat="1" applyFont="1" applyBorder="1" applyAlignment="1">
      <alignment wrapText="1"/>
    </xf>
    <xf numFmtId="0" fontId="13" fillId="0" borderId="64" xfId="0" applyFont="1" applyBorder="1" applyAlignment="1">
      <alignment vertical="center" wrapText="1"/>
    </xf>
    <xf numFmtId="3" fontId="13" fillId="0" borderId="65" xfId="5" applyNumberFormat="1" applyFont="1" applyBorder="1" applyAlignment="1">
      <alignment horizontal="right" vertical="center" wrapText="1"/>
    </xf>
    <xf numFmtId="0" fontId="5" fillId="0" borderId="66" xfId="0" applyFont="1" applyBorder="1" applyAlignment="1">
      <alignment vertical="center" wrapText="1"/>
    </xf>
    <xf numFmtId="3" fontId="5" fillId="0" borderId="7" xfId="5" applyNumberFormat="1" applyFont="1" applyBorder="1" applyAlignment="1">
      <alignment wrapText="1"/>
    </xf>
    <xf numFmtId="3" fontId="5" fillId="0" borderId="8" xfId="5" applyNumberFormat="1" applyFont="1" applyBorder="1" applyAlignment="1">
      <alignment wrapText="1"/>
    </xf>
    <xf numFmtId="3" fontId="5" fillId="0" borderId="37" xfId="5" applyNumberFormat="1" applyFont="1" applyBorder="1" applyAlignment="1">
      <alignment wrapText="1"/>
    </xf>
    <xf numFmtId="3" fontId="13" fillId="0" borderId="41" xfId="5" applyNumberFormat="1" applyFont="1" applyBorder="1" applyAlignment="1">
      <alignment horizontal="right" vertical="center" wrapText="1"/>
    </xf>
    <xf numFmtId="3" fontId="5" fillId="0" borderId="48" xfId="5" applyNumberFormat="1" applyFont="1" applyBorder="1" applyAlignment="1">
      <alignment wrapText="1"/>
    </xf>
    <xf numFmtId="3" fontId="5" fillId="0" borderId="0" xfId="5" applyNumberFormat="1" applyFont="1" applyBorder="1" applyAlignment="1">
      <alignment wrapText="1"/>
    </xf>
    <xf numFmtId="3" fontId="5" fillId="0" borderId="49" xfId="5" applyNumberFormat="1" applyFont="1" applyBorder="1" applyAlignment="1">
      <alignment wrapText="1"/>
    </xf>
    <xf numFmtId="3" fontId="13" fillId="0" borderId="6" xfId="5" applyNumberFormat="1" applyFont="1" applyBorder="1" applyAlignment="1">
      <alignment vertical="center" wrapText="1"/>
    </xf>
    <xf numFmtId="3" fontId="13" fillId="0" borderId="4" xfId="5" applyNumberFormat="1" applyFont="1" applyBorder="1" applyAlignment="1">
      <alignment vertical="center" wrapText="1"/>
    </xf>
    <xf numFmtId="3" fontId="13" fillId="0" borderId="13" xfId="5" applyNumberFormat="1" applyFont="1" applyBorder="1" applyAlignment="1">
      <alignment vertical="center" wrapText="1"/>
    </xf>
    <xf numFmtId="3" fontId="13" fillId="0" borderId="18" xfId="5" applyNumberFormat="1" applyFont="1" applyBorder="1" applyAlignment="1">
      <alignment vertical="center" wrapText="1"/>
    </xf>
    <xf numFmtId="3" fontId="13" fillId="0" borderId="14" xfId="5" applyNumberFormat="1" applyFont="1" applyBorder="1" applyAlignment="1">
      <alignment vertical="center" wrapText="1"/>
    </xf>
    <xf numFmtId="3" fontId="13" fillId="0" borderId="5" xfId="5" applyNumberFormat="1" applyFont="1" applyBorder="1" applyAlignment="1">
      <alignment vertical="center" wrapText="1"/>
    </xf>
    <xf numFmtId="3" fontId="13" fillId="0" borderId="59" xfId="5" applyNumberFormat="1" applyFont="1" applyBorder="1" applyAlignment="1">
      <alignment vertical="center" wrapText="1"/>
    </xf>
    <xf numFmtId="164" fontId="13" fillId="0" borderId="61" xfId="4" applyNumberFormat="1" applyFont="1" applyBorder="1" applyAlignment="1">
      <alignment horizontal="right" wrapText="1"/>
    </xf>
    <xf numFmtId="164" fontId="13" fillId="0" borderId="19" xfId="4" applyNumberFormat="1" applyFont="1" applyBorder="1" applyAlignment="1">
      <alignment horizontal="right" wrapText="1"/>
    </xf>
    <xf numFmtId="164" fontId="13" fillId="0" borderId="20" xfId="4" applyNumberFormat="1" applyFont="1" applyBorder="1" applyAlignment="1">
      <alignment horizontal="right" wrapText="1"/>
    </xf>
    <xf numFmtId="164" fontId="13" fillId="0" borderId="23" xfId="4" applyNumberFormat="1" applyFont="1" applyBorder="1" applyAlignment="1">
      <alignment horizontal="right" wrapText="1"/>
    </xf>
    <xf numFmtId="164" fontId="13" fillId="0" borderId="62" xfId="4" applyNumberFormat="1" applyFont="1" applyBorder="1" applyAlignment="1">
      <alignment horizontal="right" wrapText="1"/>
    </xf>
    <xf numFmtId="0" fontId="13" fillId="0" borderId="66" xfId="0" applyFont="1" applyBorder="1" applyAlignment="1">
      <alignment vertical="center" wrapText="1"/>
    </xf>
    <xf numFmtId="164" fontId="13" fillId="0" borderId="63" xfId="4" applyNumberFormat="1" applyFont="1" applyBorder="1" applyAlignment="1">
      <alignment wrapText="1"/>
    </xf>
    <xf numFmtId="164" fontId="13" fillId="0" borderId="63" xfId="4" applyNumberFormat="1" applyFont="1" applyBorder="1" applyAlignment="1">
      <alignment horizontal="right" wrapText="1"/>
    </xf>
    <xf numFmtId="164" fontId="13" fillId="0" borderId="25" xfId="4" applyNumberFormat="1" applyFont="1" applyBorder="1" applyAlignment="1">
      <alignment horizontal="right" wrapText="1"/>
    </xf>
    <xf numFmtId="164" fontId="13" fillId="0" borderId="58" xfId="4" applyNumberFormat="1" applyFont="1" applyBorder="1" applyAlignment="1">
      <alignment horizontal="right" wrapText="1"/>
    </xf>
    <xf numFmtId="0" fontId="13" fillId="0" borderId="8" xfId="0" applyFont="1" applyFill="1" applyBorder="1" applyAlignment="1">
      <alignment wrapText="1"/>
    </xf>
    <xf numFmtId="0" fontId="5" fillId="5" borderId="9" xfId="0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center" vertical="center" wrapText="1"/>
    </xf>
    <xf numFmtId="0" fontId="5" fillId="5" borderId="35" xfId="0" applyFont="1" applyFill="1" applyBorder="1" applyAlignment="1">
      <alignment horizontal="center" vertical="center" wrapText="1"/>
    </xf>
    <xf numFmtId="0" fontId="5" fillId="5" borderId="55" xfId="0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 wrapText="1"/>
    </xf>
    <xf numFmtId="0" fontId="13" fillId="0" borderId="17" xfId="0" applyFont="1" applyBorder="1" applyAlignment="1">
      <alignment vertical="center" wrapText="1"/>
    </xf>
    <xf numFmtId="3" fontId="13" fillId="0" borderId="68" xfId="5" applyNumberFormat="1" applyFont="1" applyBorder="1" applyAlignment="1">
      <alignment horizontal="right" vertical="center" wrapText="1"/>
    </xf>
    <xf numFmtId="3" fontId="13" fillId="0" borderId="69" xfId="5" applyNumberFormat="1" applyFont="1" applyBorder="1" applyAlignment="1">
      <alignment horizontal="right" vertical="center" wrapText="1"/>
    </xf>
    <xf numFmtId="3" fontId="13" fillId="0" borderId="16" xfId="5" applyNumberFormat="1" applyFont="1" applyBorder="1" applyAlignment="1">
      <alignment horizontal="right" vertical="center" wrapText="1"/>
    </xf>
    <xf numFmtId="3" fontId="13" fillId="0" borderId="17" xfId="5" applyNumberFormat="1" applyFont="1" applyBorder="1" applyAlignment="1">
      <alignment horizontal="right" vertical="center" wrapText="1"/>
    </xf>
    <xf numFmtId="0" fontId="13" fillId="0" borderId="22" xfId="0" applyFont="1" applyBorder="1" applyAlignment="1">
      <alignment vertical="center" wrapText="1"/>
    </xf>
    <xf numFmtId="3" fontId="13" fillId="0" borderId="60" xfId="5" applyNumberFormat="1" applyFont="1" applyBorder="1" applyAlignment="1">
      <alignment horizontal="right" vertical="center" wrapText="1"/>
    </xf>
    <xf numFmtId="3" fontId="13" fillId="0" borderId="42" xfId="5" applyNumberFormat="1" applyFont="1" applyBorder="1" applyAlignment="1">
      <alignment horizontal="right" vertical="center" wrapText="1"/>
    </xf>
    <xf numFmtId="0" fontId="5" fillId="0" borderId="54" xfId="0" applyFont="1" applyBorder="1" applyAlignment="1">
      <alignment vertical="center" wrapText="1"/>
    </xf>
    <xf numFmtId="3" fontId="5" fillId="0" borderId="66" xfId="5" applyNumberFormat="1" applyFont="1" applyBorder="1" applyAlignment="1">
      <alignment horizontal="right" vertical="center" wrapText="1"/>
    </xf>
    <xf numFmtId="3" fontId="5" fillId="0" borderId="54" xfId="5" applyNumberFormat="1" applyFont="1" applyBorder="1" applyAlignment="1">
      <alignment horizontal="right" vertical="center" wrapText="1"/>
    </xf>
    <xf numFmtId="3" fontId="13" fillId="0" borderId="66" xfId="5" applyNumberFormat="1" applyFont="1" applyBorder="1" applyAlignment="1">
      <alignment horizontal="right" vertical="center" wrapText="1"/>
    </xf>
    <xf numFmtId="3" fontId="13" fillId="0" borderId="43" xfId="5" applyNumberFormat="1" applyFont="1" applyBorder="1" applyAlignment="1">
      <alignment horizontal="right" vertical="center" wrapText="1"/>
    </xf>
    <xf numFmtId="3" fontId="13" fillId="0" borderId="25" xfId="5" applyNumberFormat="1" applyFont="1" applyBorder="1" applyAlignment="1">
      <alignment horizontal="right" vertical="center" wrapText="1"/>
    </xf>
    <xf numFmtId="3" fontId="13" fillId="0" borderId="54" xfId="5" applyNumberFormat="1" applyFont="1" applyBorder="1" applyAlignment="1">
      <alignment horizontal="right" vertical="center" wrapText="1"/>
    </xf>
    <xf numFmtId="3" fontId="5" fillId="0" borderId="70" xfId="5" applyNumberFormat="1" applyFont="1" applyBorder="1" applyAlignment="1">
      <alignment horizontal="right" vertical="center" wrapText="1"/>
    </xf>
    <xf numFmtId="3" fontId="5" fillId="0" borderId="45" xfId="5" applyNumberFormat="1" applyFont="1" applyBorder="1" applyAlignment="1">
      <alignment horizontal="right" vertical="center" wrapText="1"/>
    </xf>
    <xf numFmtId="3" fontId="5" fillId="0" borderId="34" xfId="5" applyNumberFormat="1" applyFont="1" applyBorder="1" applyAlignment="1">
      <alignment horizontal="right" vertical="center" wrapText="1"/>
    </xf>
    <xf numFmtId="3" fontId="5" fillId="0" borderId="35" xfId="5" applyNumberFormat="1" applyFont="1" applyBorder="1" applyAlignment="1">
      <alignment horizontal="right" vertical="center" wrapText="1"/>
    </xf>
    <xf numFmtId="3" fontId="5" fillId="0" borderId="32" xfId="5" applyNumberFormat="1" applyFont="1" applyBorder="1" applyAlignment="1">
      <alignment horizontal="right" vertical="center" wrapText="1"/>
    </xf>
    <xf numFmtId="3" fontId="5" fillId="0" borderId="33" xfId="5" applyNumberFormat="1" applyFont="1" applyBorder="1" applyAlignment="1">
      <alignment horizontal="right" vertical="center" wrapText="1"/>
    </xf>
    <xf numFmtId="3" fontId="13" fillId="0" borderId="68" xfId="5" applyNumberFormat="1" applyFont="1" applyBorder="1" applyAlignment="1">
      <alignment vertical="center" wrapText="1"/>
    </xf>
    <xf numFmtId="3" fontId="13" fillId="0" borderId="69" xfId="5" applyNumberFormat="1" applyFont="1" applyBorder="1" applyAlignment="1">
      <alignment vertical="center" wrapText="1"/>
    </xf>
    <xf numFmtId="3" fontId="13" fillId="0" borderId="16" xfId="5" applyNumberFormat="1" applyFont="1" applyBorder="1" applyAlignment="1">
      <alignment vertical="center" wrapText="1"/>
    </xf>
    <xf numFmtId="3" fontId="13" fillId="0" borderId="17" xfId="5" applyNumberFormat="1" applyFont="1" applyBorder="1" applyAlignment="1">
      <alignment vertical="center" wrapText="1"/>
    </xf>
    <xf numFmtId="164" fontId="13" fillId="0" borderId="60" xfId="4" applyNumberFormat="1" applyFont="1" applyBorder="1" applyAlignment="1">
      <alignment horizontal="right" wrapText="1"/>
    </xf>
    <xf numFmtId="164" fontId="13" fillId="0" borderId="42" xfId="4" applyNumberFormat="1" applyFont="1" applyBorder="1" applyAlignment="1">
      <alignment horizontal="right" wrapText="1"/>
    </xf>
    <xf numFmtId="164" fontId="13" fillId="0" borderId="22" xfId="4" applyNumberFormat="1" applyFont="1" applyBorder="1" applyAlignment="1">
      <alignment horizontal="right" wrapText="1"/>
    </xf>
    <xf numFmtId="0" fontId="13" fillId="0" borderId="54" xfId="0" applyFont="1" applyBorder="1" applyAlignment="1">
      <alignment vertical="center" wrapText="1"/>
    </xf>
    <xf numFmtId="164" fontId="13" fillId="0" borderId="66" xfId="4" applyNumberFormat="1" applyFont="1" applyBorder="1" applyAlignment="1">
      <alignment wrapText="1"/>
    </xf>
    <xf numFmtId="164" fontId="13" fillId="0" borderId="43" xfId="4" applyNumberFormat="1" applyFont="1" applyBorder="1" applyAlignment="1">
      <alignment horizontal="right" wrapText="1"/>
    </xf>
    <xf numFmtId="164" fontId="13" fillId="0" borderId="54" xfId="4" applyNumberFormat="1" applyFont="1" applyBorder="1" applyAlignment="1">
      <alignment horizontal="right" wrapText="1"/>
    </xf>
    <xf numFmtId="0" fontId="5" fillId="5" borderId="45" xfId="0" applyFont="1" applyFill="1" applyBorder="1" applyAlignment="1">
      <alignment horizontal="center" vertical="center" wrapText="1"/>
    </xf>
    <xf numFmtId="0" fontId="5" fillId="5" borderId="34" xfId="0" applyFont="1" applyFill="1" applyBorder="1" applyAlignment="1">
      <alignment horizontal="center" vertical="center" wrapText="1"/>
    </xf>
    <xf numFmtId="0" fontId="5" fillId="5" borderId="33" xfId="0" applyFont="1" applyFill="1" applyBorder="1" applyAlignment="1">
      <alignment horizontal="center" vertical="center" wrapText="1"/>
    </xf>
    <xf numFmtId="0" fontId="17" fillId="2" borderId="0" xfId="0" applyFont="1" applyFill="1" applyAlignment="1">
      <alignment vertical="center" wrapText="1"/>
    </xf>
    <xf numFmtId="0" fontId="17" fillId="0" borderId="0" xfId="0" applyFont="1" applyAlignment="1">
      <alignment vertical="center" wrapText="1"/>
    </xf>
    <xf numFmtId="0" fontId="20" fillId="0" borderId="42" xfId="0" applyFont="1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center" wrapText="1"/>
    </xf>
    <xf numFmtId="0" fontId="20" fillId="0" borderId="22" xfId="0" applyFont="1" applyBorder="1" applyAlignment="1">
      <alignment horizontal="center" vertical="center" wrapText="1"/>
    </xf>
    <xf numFmtId="0" fontId="20" fillId="6" borderId="71" xfId="0" applyFont="1" applyFill="1" applyBorder="1" applyAlignment="1">
      <alignment vertical="center" wrapText="1"/>
    </xf>
    <xf numFmtId="3" fontId="20" fillId="6" borderId="72" xfId="0" applyNumberFormat="1" applyFont="1" applyFill="1" applyBorder="1" applyAlignment="1">
      <alignment horizontal="center" vertical="center" wrapText="1"/>
    </xf>
    <xf numFmtId="3" fontId="20" fillId="6" borderId="73" xfId="0" applyNumberFormat="1" applyFont="1" applyFill="1" applyBorder="1" applyAlignment="1">
      <alignment horizontal="center" vertical="center" wrapText="1"/>
    </xf>
    <xf numFmtId="164" fontId="20" fillId="6" borderId="73" xfId="0" applyNumberFormat="1" applyFont="1" applyFill="1" applyBorder="1" applyAlignment="1">
      <alignment horizontal="center" vertical="center" wrapText="1"/>
    </xf>
    <xf numFmtId="164" fontId="20" fillId="6" borderId="73" xfId="4" applyNumberFormat="1" applyFont="1" applyFill="1" applyBorder="1" applyAlignment="1">
      <alignment horizontal="center" vertical="center" wrapText="1"/>
    </xf>
    <xf numFmtId="3" fontId="20" fillId="6" borderId="74" xfId="0" applyNumberFormat="1" applyFont="1" applyFill="1" applyBorder="1" applyAlignment="1">
      <alignment horizontal="center" vertical="center" wrapText="1"/>
    </xf>
    <xf numFmtId="0" fontId="20" fillId="6" borderId="75" xfId="0" applyFont="1" applyFill="1" applyBorder="1" applyAlignment="1">
      <alignment vertical="center" wrapText="1"/>
    </xf>
    <xf numFmtId="3" fontId="20" fillId="6" borderId="76" xfId="0" applyNumberFormat="1" applyFont="1" applyFill="1" applyBorder="1" applyAlignment="1">
      <alignment horizontal="center" vertical="center" wrapText="1"/>
    </xf>
    <xf numFmtId="3" fontId="20" fillId="6" borderId="77" xfId="0" applyNumberFormat="1" applyFont="1" applyFill="1" applyBorder="1" applyAlignment="1">
      <alignment horizontal="center" vertical="center" wrapText="1"/>
    </xf>
    <xf numFmtId="164" fontId="20" fillId="6" borderId="77" xfId="0" applyNumberFormat="1" applyFont="1" applyFill="1" applyBorder="1" applyAlignment="1">
      <alignment horizontal="center" vertical="center" wrapText="1"/>
    </xf>
    <xf numFmtId="3" fontId="20" fillId="6" borderId="78" xfId="0" applyNumberFormat="1" applyFont="1" applyFill="1" applyBorder="1" applyAlignment="1">
      <alignment horizontal="center" vertical="center" wrapText="1"/>
    </xf>
    <xf numFmtId="0" fontId="21" fillId="0" borderId="68" xfId="0" applyFont="1" applyBorder="1" applyAlignment="1">
      <alignment horizontal="right" vertical="center" wrapText="1"/>
    </xf>
    <xf numFmtId="3" fontId="17" fillId="0" borderId="69" xfId="0" applyNumberFormat="1" applyFont="1" applyBorder="1" applyAlignment="1">
      <alignment vertical="center" wrapText="1"/>
    </xf>
    <xf numFmtId="3" fontId="17" fillId="0" borderId="16" xfId="0" applyNumberFormat="1" applyFont="1" applyBorder="1" applyAlignment="1">
      <alignment horizontal="right" vertical="center" wrapText="1"/>
    </xf>
    <xf numFmtId="3" fontId="17" fillId="0" borderId="16" xfId="0" applyNumberFormat="1" applyFont="1" applyBorder="1" applyAlignment="1">
      <alignment vertical="center" wrapText="1"/>
    </xf>
    <xf numFmtId="164" fontId="17" fillId="0" borderId="16" xfId="4" applyNumberFormat="1" applyFont="1" applyBorder="1" applyAlignment="1">
      <alignment vertical="center" wrapText="1"/>
    </xf>
    <xf numFmtId="164" fontId="17" fillId="0" borderId="16" xfId="4" applyNumberFormat="1" applyFont="1" applyBorder="1" applyAlignment="1">
      <alignment horizontal="right" vertical="center" wrapText="1"/>
    </xf>
    <xf numFmtId="3" fontId="17" fillId="0" borderId="17" xfId="0" applyNumberFormat="1" applyFont="1" applyBorder="1" applyAlignment="1">
      <alignment vertical="center" wrapText="1"/>
    </xf>
    <xf numFmtId="0" fontId="21" fillId="0" borderId="60" xfId="0" applyFont="1" applyBorder="1" applyAlignment="1">
      <alignment horizontal="right" vertical="center" wrapText="1"/>
    </xf>
    <xf numFmtId="3" fontId="17" fillId="0" borderId="42" xfId="0" applyNumberFormat="1" applyFont="1" applyBorder="1" applyAlignment="1">
      <alignment vertical="center" wrapText="1"/>
    </xf>
    <xf numFmtId="3" fontId="17" fillId="0" borderId="20" xfId="0" applyNumberFormat="1" applyFont="1" applyBorder="1" applyAlignment="1">
      <alignment horizontal="right" vertical="center" wrapText="1"/>
    </xf>
    <xf numFmtId="3" fontId="17" fillId="0" borderId="20" xfId="0" applyNumberFormat="1" applyFont="1" applyBorder="1" applyAlignment="1">
      <alignment vertical="center" wrapText="1"/>
    </xf>
    <xf numFmtId="164" fontId="17" fillId="0" borderId="20" xfId="4" applyNumberFormat="1" applyFont="1" applyBorder="1" applyAlignment="1">
      <alignment vertical="center" wrapText="1"/>
    </xf>
    <xf numFmtId="164" fontId="17" fillId="0" borderId="20" xfId="4" applyNumberFormat="1" applyFont="1" applyBorder="1" applyAlignment="1">
      <alignment horizontal="right" vertical="center" wrapText="1"/>
    </xf>
    <xf numFmtId="3" fontId="17" fillId="0" borderId="22" xfId="0" applyNumberFormat="1" applyFont="1" applyBorder="1" applyAlignment="1">
      <alignment vertical="center" wrapText="1"/>
    </xf>
    <xf numFmtId="0" fontId="22" fillId="7" borderId="60" xfId="0" applyFont="1" applyFill="1" applyBorder="1" applyAlignment="1">
      <alignment horizontal="left" vertical="center" wrapText="1"/>
    </xf>
    <xf numFmtId="0" fontId="22" fillId="7" borderId="64" xfId="0" applyFont="1" applyFill="1" applyBorder="1" applyAlignment="1">
      <alignment horizontal="left" vertical="center" wrapText="1"/>
    </xf>
    <xf numFmtId="3" fontId="17" fillId="0" borderId="79" xfId="0" applyNumberFormat="1" applyFont="1" applyBorder="1" applyAlignment="1">
      <alignment vertical="center" wrapText="1"/>
    </xf>
    <xf numFmtId="3" fontId="17" fillId="0" borderId="28" xfId="0" applyNumberFormat="1" applyFont="1" applyBorder="1" applyAlignment="1">
      <alignment horizontal="right" vertical="center" wrapText="1"/>
    </xf>
    <xf numFmtId="3" fontId="17" fillId="0" borderId="28" xfId="0" applyNumberFormat="1" applyFont="1" applyBorder="1" applyAlignment="1">
      <alignment vertical="center" wrapText="1"/>
    </xf>
    <xf numFmtId="164" fontId="17" fillId="0" borderId="28" xfId="4" applyNumberFormat="1" applyFont="1" applyBorder="1" applyAlignment="1">
      <alignment vertical="center" wrapText="1"/>
    </xf>
    <xf numFmtId="164" fontId="17" fillId="0" borderId="28" xfId="4" applyNumberFormat="1" applyFont="1" applyBorder="1" applyAlignment="1">
      <alignment horizontal="right" vertical="center" wrapText="1"/>
    </xf>
    <xf numFmtId="3" fontId="17" fillId="0" borderId="29" xfId="0" applyNumberFormat="1" applyFont="1" applyBorder="1" applyAlignment="1">
      <alignment vertical="center" wrapText="1"/>
    </xf>
    <xf numFmtId="164" fontId="20" fillId="6" borderId="77" xfId="4" applyNumberFormat="1" applyFont="1" applyFill="1" applyBorder="1" applyAlignment="1">
      <alignment horizontal="center" vertical="center" wrapText="1"/>
    </xf>
    <xf numFmtId="0" fontId="20" fillId="6" borderId="80" xfId="0" applyFont="1" applyFill="1" applyBorder="1" applyAlignment="1">
      <alignment horizontal="center" vertical="center" wrapText="1"/>
    </xf>
    <xf numFmtId="3" fontId="20" fillId="6" borderId="81" xfId="0" applyNumberFormat="1" applyFont="1" applyFill="1" applyBorder="1" applyAlignment="1">
      <alignment horizontal="center" vertical="center" wrapText="1"/>
    </xf>
    <xf numFmtId="3" fontId="20" fillId="6" borderId="82" xfId="0" applyNumberFormat="1" applyFont="1" applyFill="1" applyBorder="1" applyAlignment="1">
      <alignment horizontal="center" vertical="center" wrapText="1"/>
    </xf>
    <xf numFmtId="164" fontId="20" fillId="6" borderId="82" xfId="0" applyNumberFormat="1" applyFont="1" applyFill="1" applyBorder="1" applyAlignment="1">
      <alignment horizontal="center" vertical="center" wrapText="1"/>
    </xf>
    <xf numFmtId="164" fontId="20" fillId="6" borderId="82" xfId="4" applyNumberFormat="1" applyFont="1" applyFill="1" applyBorder="1" applyAlignment="1">
      <alignment horizontal="center" vertical="center" wrapText="1"/>
    </xf>
    <xf numFmtId="3" fontId="20" fillId="6" borderId="83" xfId="0" applyNumberFormat="1" applyFont="1" applyFill="1" applyBorder="1" applyAlignment="1">
      <alignment horizontal="center" vertical="center" wrapText="1"/>
    </xf>
    <xf numFmtId="0" fontId="22" fillId="7" borderId="0" xfId="0" applyFont="1" applyFill="1" applyAlignment="1">
      <alignment vertical="center" wrapText="1"/>
    </xf>
    <xf numFmtId="0" fontId="22" fillId="0" borderId="0" xfId="0" applyFont="1" applyAlignment="1">
      <alignment vertical="center" wrapText="1"/>
    </xf>
    <xf numFmtId="49" fontId="22" fillId="7" borderId="0" xfId="0" applyNumberFormat="1" applyFont="1" applyFill="1" applyAlignment="1">
      <alignment vertical="center" wrapText="1"/>
    </xf>
    <xf numFmtId="49" fontId="18" fillId="7" borderId="34" xfId="0" applyNumberFormat="1" applyFont="1" applyFill="1" applyBorder="1" applyAlignment="1">
      <alignment horizontal="center" vertical="center" wrapText="1"/>
    </xf>
    <xf numFmtId="49" fontId="18" fillId="7" borderId="46" xfId="0" applyNumberFormat="1" applyFont="1" applyFill="1" applyBorder="1" applyAlignment="1">
      <alignment horizontal="center" vertical="center" wrapText="1"/>
    </xf>
    <xf numFmtId="49" fontId="18" fillId="7" borderId="33" xfId="0" applyNumberFormat="1" applyFont="1" applyFill="1" applyBorder="1" applyAlignment="1">
      <alignment horizontal="center" vertical="center" wrapText="1"/>
    </xf>
    <xf numFmtId="49" fontId="18" fillId="7" borderId="35" xfId="0" applyNumberFormat="1" applyFont="1" applyFill="1" applyBorder="1" applyAlignment="1">
      <alignment horizontal="center" vertical="center" wrapText="1"/>
    </xf>
    <xf numFmtId="49" fontId="22" fillId="0" borderId="0" xfId="0" applyNumberFormat="1" applyFont="1" applyAlignment="1">
      <alignment vertical="center" wrapText="1"/>
    </xf>
    <xf numFmtId="0" fontId="18" fillId="7" borderId="70" xfId="0" applyFont="1" applyFill="1" applyBorder="1" applyAlignment="1">
      <alignment horizontal="center" vertical="center" wrapText="1"/>
    </xf>
    <xf numFmtId="3" fontId="18" fillId="7" borderId="31" xfId="0" applyNumberFormat="1" applyFont="1" applyFill="1" applyBorder="1" applyAlignment="1">
      <alignment horizontal="center" vertical="center" wrapText="1"/>
    </xf>
    <xf numFmtId="3" fontId="18" fillId="7" borderId="34" xfId="0" applyNumberFormat="1" applyFont="1" applyFill="1" applyBorder="1" applyAlignment="1">
      <alignment horizontal="center" vertical="center" wrapText="1"/>
    </xf>
    <xf numFmtId="3" fontId="18" fillId="7" borderId="45" xfId="0" applyNumberFormat="1" applyFont="1" applyFill="1" applyBorder="1" applyAlignment="1">
      <alignment horizontal="center" vertical="center" wrapText="1"/>
    </xf>
    <xf numFmtId="3" fontId="18" fillId="7" borderId="33" xfId="0" applyNumberFormat="1" applyFont="1" applyFill="1" applyBorder="1" applyAlignment="1">
      <alignment horizontal="center" vertical="center" wrapText="1"/>
    </xf>
    <xf numFmtId="3" fontId="18" fillId="7" borderId="47" xfId="0" applyNumberFormat="1" applyFont="1" applyFill="1" applyBorder="1" applyAlignment="1">
      <alignment horizontal="center" vertical="center" wrapText="1"/>
    </xf>
    <xf numFmtId="0" fontId="22" fillId="7" borderId="68" xfId="0" applyFont="1" applyFill="1" applyBorder="1" applyAlignment="1">
      <alignment horizontal="left" vertical="center" wrapText="1"/>
    </xf>
    <xf numFmtId="3" fontId="22" fillId="7" borderId="69" xfId="0" applyNumberFormat="1" applyFont="1" applyFill="1" applyBorder="1" applyAlignment="1">
      <alignment vertical="center" wrapText="1"/>
    </xf>
    <xf numFmtId="3" fontId="22" fillId="7" borderId="16" xfId="0" applyNumberFormat="1" applyFont="1" applyFill="1" applyBorder="1" applyAlignment="1">
      <alignment vertical="center" wrapText="1"/>
    </xf>
    <xf numFmtId="3" fontId="22" fillId="7" borderId="44" xfId="0" applyNumberFormat="1" applyFont="1" applyFill="1" applyBorder="1" applyAlignment="1">
      <alignment vertical="center" wrapText="1"/>
    </xf>
    <xf numFmtId="3" fontId="22" fillId="7" borderId="15" xfId="0" applyNumberFormat="1" applyFont="1" applyFill="1" applyBorder="1" applyAlignment="1">
      <alignment vertical="center" wrapText="1"/>
    </xf>
    <xf numFmtId="3" fontId="22" fillId="7" borderId="17" xfId="0" applyNumberFormat="1" applyFont="1" applyFill="1" applyBorder="1" applyAlignment="1">
      <alignment vertical="center" wrapText="1"/>
    </xf>
    <xf numFmtId="3" fontId="24" fillId="7" borderId="4" xfId="0" applyNumberFormat="1" applyFont="1" applyFill="1" applyBorder="1" applyAlignment="1">
      <alignment horizontal="center" vertical="center" wrapText="1"/>
    </xf>
    <xf numFmtId="3" fontId="24" fillId="7" borderId="13" xfId="0" applyNumberFormat="1" applyFont="1" applyFill="1" applyBorder="1" applyAlignment="1">
      <alignment horizontal="center" vertical="center" wrapText="1"/>
    </xf>
    <xf numFmtId="3" fontId="24" fillId="7" borderId="5" xfId="0" applyNumberFormat="1" applyFont="1" applyFill="1" applyBorder="1" applyAlignment="1">
      <alignment horizontal="center" vertical="center" wrapText="1"/>
    </xf>
    <xf numFmtId="3" fontId="22" fillId="7" borderId="42" xfId="0" applyNumberFormat="1" applyFont="1" applyFill="1" applyBorder="1" applyAlignment="1">
      <alignment vertical="center" wrapText="1"/>
    </xf>
    <xf numFmtId="3" fontId="22" fillId="7" borderId="20" xfId="0" applyNumberFormat="1" applyFont="1" applyFill="1" applyBorder="1" applyAlignment="1">
      <alignment vertical="center" wrapText="1"/>
    </xf>
    <xf numFmtId="3" fontId="22" fillId="7" borderId="21" xfId="0" applyNumberFormat="1" applyFont="1" applyFill="1" applyBorder="1" applyAlignment="1">
      <alignment vertical="center" wrapText="1"/>
    </xf>
    <xf numFmtId="3" fontId="22" fillId="7" borderId="19" xfId="0" applyNumberFormat="1" applyFont="1" applyFill="1" applyBorder="1" applyAlignment="1">
      <alignment vertical="center" wrapText="1"/>
    </xf>
    <xf numFmtId="3" fontId="22" fillId="7" borderId="22" xfId="0" applyNumberFormat="1" applyFont="1" applyFill="1" applyBorder="1" applyAlignment="1">
      <alignment vertical="center" wrapText="1"/>
    </xf>
    <xf numFmtId="3" fontId="24" fillId="7" borderId="19" xfId="0" applyNumberFormat="1" applyFont="1" applyFill="1" applyBorder="1" applyAlignment="1">
      <alignment horizontal="center" vertical="center" wrapText="1"/>
    </xf>
    <xf numFmtId="3" fontId="24" fillId="7" borderId="20" xfId="0" applyNumberFormat="1" applyFont="1" applyFill="1" applyBorder="1" applyAlignment="1">
      <alignment horizontal="center" vertical="center" wrapText="1"/>
    </xf>
    <xf numFmtId="3" fontId="24" fillId="7" borderId="22" xfId="0" applyNumberFormat="1" applyFont="1" applyFill="1" applyBorder="1" applyAlignment="1">
      <alignment horizontal="center" vertical="center" wrapText="1"/>
    </xf>
    <xf numFmtId="3" fontId="24" fillId="7" borderId="27" xfId="0" applyNumberFormat="1" applyFont="1" applyFill="1" applyBorder="1" applyAlignment="1">
      <alignment horizontal="center" vertical="center" wrapText="1"/>
    </xf>
    <xf numFmtId="3" fontId="24" fillId="7" borderId="28" xfId="0" applyNumberFormat="1" applyFont="1" applyFill="1" applyBorder="1" applyAlignment="1">
      <alignment horizontal="center" vertical="center" wrapText="1"/>
    </xf>
    <xf numFmtId="3" fontId="24" fillId="7" borderId="29" xfId="0" applyNumberFormat="1" applyFont="1" applyFill="1" applyBorder="1" applyAlignment="1">
      <alignment horizontal="center" vertical="center" wrapText="1"/>
    </xf>
    <xf numFmtId="3" fontId="22" fillId="7" borderId="79" xfId="0" applyNumberFormat="1" applyFont="1" applyFill="1" applyBorder="1" applyAlignment="1">
      <alignment vertical="center" wrapText="1"/>
    </xf>
    <xf numFmtId="3" fontId="22" fillId="7" borderId="28" xfId="0" applyNumberFormat="1" applyFont="1" applyFill="1" applyBorder="1" applyAlignment="1">
      <alignment vertical="center" wrapText="1"/>
    </xf>
    <xf numFmtId="3" fontId="22" fillId="7" borderId="27" xfId="0" applyNumberFormat="1" applyFont="1" applyFill="1" applyBorder="1" applyAlignment="1">
      <alignment vertical="center" wrapText="1"/>
    </xf>
    <xf numFmtId="3" fontId="24" fillId="7" borderId="24" xfId="0" applyNumberFormat="1" applyFont="1" applyFill="1" applyBorder="1" applyAlignment="1">
      <alignment horizontal="center" vertical="center" wrapText="1"/>
    </xf>
    <xf numFmtId="3" fontId="24" fillId="7" borderId="25" xfId="0" applyNumberFormat="1" applyFont="1" applyFill="1" applyBorder="1" applyAlignment="1">
      <alignment horizontal="center" vertical="center" wrapText="1"/>
    </xf>
    <xf numFmtId="3" fontId="24" fillId="7" borderId="54" xfId="0" applyNumberFormat="1" applyFont="1" applyFill="1" applyBorder="1" applyAlignment="1">
      <alignment horizontal="center" vertical="center" wrapText="1"/>
    </xf>
    <xf numFmtId="3" fontId="18" fillId="7" borderId="32" xfId="0" applyNumberFormat="1" applyFont="1" applyFill="1" applyBorder="1" applyAlignment="1">
      <alignment horizontal="center" vertical="center" wrapText="1"/>
    </xf>
    <xf numFmtId="0" fontId="18" fillId="7" borderId="84" xfId="0" applyFont="1" applyFill="1" applyBorder="1" applyAlignment="1">
      <alignment horizontal="center" vertical="center" wrapText="1"/>
    </xf>
    <xf numFmtId="3" fontId="18" fillId="7" borderId="85" xfId="0" applyNumberFormat="1" applyFont="1" applyFill="1" applyBorder="1" applyAlignment="1">
      <alignment horizontal="center" vertical="center" wrapText="1"/>
    </xf>
    <xf numFmtId="3" fontId="18" fillId="7" borderId="86" xfId="0" applyNumberFormat="1" applyFont="1" applyFill="1" applyBorder="1" applyAlignment="1">
      <alignment horizontal="center" vertical="center" wrapText="1"/>
    </xf>
    <xf numFmtId="3" fontId="18" fillId="7" borderId="87" xfId="0" applyNumberFormat="1" applyFont="1" applyFill="1" applyBorder="1" applyAlignment="1">
      <alignment horizontal="center" vertical="center" wrapText="1"/>
    </xf>
    <xf numFmtId="3" fontId="18" fillId="7" borderId="88" xfId="0" applyNumberFormat="1" applyFont="1" applyFill="1" applyBorder="1" applyAlignment="1">
      <alignment horizontal="center" vertical="center" wrapText="1"/>
    </xf>
    <xf numFmtId="3" fontId="18" fillId="7" borderId="89" xfId="0" applyNumberFormat="1" applyFont="1" applyFill="1" applyBorder="1" applyAlignment="1">
      <alignment horizontal="center" vertical="center" wrapText="1"/>
    </xf>
    <xf numFmtId="3" fontId="18" fillId="7" borderId="90" xfId="0" applyNumberFormat="1" applyFont="1" applyFill="1" applyBorder="1" applyAlignment="1">
      <alignment horizontal="center" vertical="center" wrapText="1"/>
    </xf>
    <xf numFmtId="0" fontId="18" fillId="7" borderId="67" xfId="0" applyFont="1" applyFill="1" applyBorder="1" applyAlignment="1">
      <alignment horizontal="center" vertical="center" wrapText="1"/>
    </xf>
    <xf numFmtId="3" fontId="18" fillId="7" borderId="55" xfId="0" applyNumberFormat="1" applyFont="1" applyFill="1" applyBorder="1" applyAlignment="1">
      <alignment horizontal="center" vertical="center" wrapText="1"/>
    </xf>
    <xf numFmtId="3" fontId="18" fillId="7" borderId="83" xfId="0" applyNumberFormat="1" applyFont="1" applyFill="1" applyBorder="1" applyAlignment="1">
      <alignment horizontal="center" vertical="center" wrapText="1"/>
    </xf>
    <xf numFmtId="49" fontId="18" fillId="7" borderId="9" xfId="0" applyNumberFormat="1" applyFont="1" applyFill="1" applyBorder="1" applyAlignment="1">
      <alignment horizontal="center" vertical="center" wrapText="1"/>
    </xf>
    <xf numFmtId="49" fontId="18" fillId="7" borderId="10" xfId="0" applyNumberFormat="1" applyFont="1" applyFill="1" applyBorder="1" applyAlignment="1">
      <alignment horizontal="center" vertical="center" wrapText="1"/>
    </xf>
    <xf numFmtId="49" fontId="18" fillId="7" borderId="12" xfId="0" applyNumberFormat="1" applyFont="1" applyFill="1" applyBorder="1" applyAlignment="1">
      <alignment horizontal="center" vertical="center" wrapText="1"/>
    </xf>
    <xf numFmtId="49" fontId="18" fillId="7" borderId="55" xfId="0" applyNumberFormat="1" applyFont="1" applyFill="1" applyBorder="1" applyAlignment="1">
      <alignment horizontal="center" vertical="center" wrapText="1"/>
    </xf>
    <xf numFmtId="49" fontId="18" fillId="7" borderId="11" xfId="0" applyNumberFormat="1" applyFont="1" applyFill="1" applyBorder="1" applyAlignment="1">
      <alignment horizontal="center" vertical="center" wrapText="1"/>
    </xf>
    <xf numFmtId="3" fontId="22" fillId="7" borderId="15" xfId="0" applyNumberFormat="1" applyFont="1" applyFill="1" applyBorder="1" applyAlignment="1">
      <alignment horizontal="right" vertical="center" wrapText="1"/>
    </xf>
    <xf numFmtId="3" fontId="22" fillId="7" borderId="16" xfId="0" applyNumberFormat="1" applyFont="1" applyFill="1" applyBorder="1" applyAlignment="1">
      <alignment horizontal="right" vertical="center" wrapText="1"/>
    </xf>
    <xf numFmtId="3" fontId="22" fillId="7" borderId="17" xfId="0" applyNumberFormat="1" applyFont="1" applyFill="1" applyBorder="1" applyAlignment="1">
      <alignment horizontal="right" vertical="center" wrapText="1"/>
    </xf>
    <xf numFmtId="3" fontId="22" fillId="7" borderId="69" xfId="0" applyNumberFormat="1" applyFont="1" applyFill="1" applyBorder="1" applyAlignment="1">
      <alignment horizontal="right" vertical="center" wrapText="1"/>
    </xf>
    <xf numFmtId="3" fontId="22" fillId="7" borderId="44" xfId="0" applyNumberFormat="1" applyFont="1" applyFill="1" applyBorder="1" applyAlignment="1">
      <alignment horizontal="right" vertical="center" wrapText="1"/>
    </xf>
    <xf numFmtId="3" fontId="22" fillId="7" borderId="91" xfId="0" applyNumberFormat="1" applyFont="1" applyFill="1" applyBorder="1" applyAlignment="1">
      <alignment horizontal="right" vertical="center" wrapText="1"/>
    </xf>
    <xf numFmtId="3" fontId="22" fillId="7" borderId="92" xfId="0" applyNumberFormat="1" applyFont="1" applyFill="1" applyBorder="1" applyAlignment="1">
      <alignment horizontal="right" vertical="center" wrapText="1"/>
    </xf>
    <xf numFmtId="3" fontId="22" fillId="7" borderId="19" xfId="0" applyNumberFormat="1" applyFont="1" applyFill="1" applyBorder="1" applyAlignment="1">
      <alignment horizontal="right" vertical="center" wrapText="1"/>
    </xf>
    <xf numFmtId="3" fontId="22" fillId="7" borderId="20" xfId="0" applyNumberFormat="1" applyFont="1" applyFill="1" applyBorder="1" applyAlignment="1">
      <alignment horizontal="right" vertical="center" wrapText="1"/>
    </xf>
    <xf numFmtId="3" fontId="22" fillId="7" borderId="22" xfId="0" applyNumberFormat="1" applyFont="1" applyFill="1" applyBorder="1" applyAlignment="1">
      <alignment horizontal="right" vertical="center" wrapText="1"/>
    </xf>
    <xf numFmtId="3" fontId="22" fillId="7" borderId="42" xfId="0" applyNumberFormat="1" applyFont="1" applyFill="1" applyBorder="1" applyAlignment="1">
      <alignment horizontal="right" vertical="center" wrapText="1"/>
    </xf>
    <xf numFmtId="3" fontId="22" fillId="7" borderId="21" xfId="0" applyNumberFormat="1" applyFont="1" applyFill="1" applyBorder="1" applyAlignment="1">
      <alignment horizontal="right" vertical="center" wrapText="1"/>
    </xf>
    <xf numFmtId="3" fontId="18" fillId="7" borderId="35" xfId="0" applyNumberFormat="1" applyFont="1" applyFill="1" applyBorder="1" applyAlignment="1">
      <alignment horizontal="center" vertical="center" wrapText="1"/>
    </xf>
    <xf numFmtId="3" fontId="18" fillId="7" borderId="46" xfId="0" applyNumberFormat="1" applyFont="1" applyFill="1" applyBorder="1" applyAlignment="1">
      <alignment horizontal="center" vertical="center" wrapText="1"/>
    </xf>
    <xf numFmtId="3" fontId="22" fillId="7" borderId="28" xfId="0" applyNumberFormat="1" applyFont="1" applyFill="1" applyBorder="1" applyAlignment="1">
      <alignment horizontal="right" vertical="center" wrapText="1"/>
    </xf>
    <xf numFmtId="3" fontId="18" fillId="7" borderId="50" xfId="0" applyNumberFormat="1" applyFont="1" applyFill="1" applyBorder="1" applyAlignment="1">
      <alignment horizontal="center" vertical="center" wrapText="1"/>
    </xf>
    <xf numFmtId="3" fontId="18" fillId="7" borderId="93" xfId="0" applyNumberFormat="1" applyFont="1" applyFill="1" applyBorder="1" applyAlignment="1">
      <alignment horizontal="center" vertical="center" wrapText="1"/>
    </xf>
    <xf numFmtId="3" fontId="18" fillId="7" borderId="51" xfId="0" applyNumberFormat="1" applyFont="1" applyFill="1" applyBorder="1" applyAlignment="1">
      <alignment horizontal="center" vertical="center" wrapText="1"/>
    </xf>
    <xf numFmtId="3" fontId="18" fillId="7" borderId="52" xfId="0" applyNumberFormat="1" applyFont="1" applyFill="1" applyBorder="1" applyAlignment="1">
      <alignment horizontal="center" vertical="center" wrapText="1"/>
    </xf>
    <xf numFmtId="3" fontId="18" fillId="7" borderId="53" xfId="0" applyNumberFormat="1" applyFont="1" applyFill="1" applyBorder="1" applyAlignment="1">
      <alignment horizontal="center" vertical="center" wrapText="1"/>
    </xf>
    <xf numFmtId="3" fontId="18" fillId="7" borderId="1" xfId="0" applyNumberFormat="1" applyFont="1" applyFill="1" applyBorder="1" applyAlignment="1">
      <alignment horizontal="center" vertical="center" wrapText="1"/>
    </xf>
    <xf numFmtId="3" fontId="18" fillId="7" borderId="36" xfId="0" applyNumberFormat="1" applyFont="1" applyFill="1" applyBorder="1" applyAlignment="1">
      <alignment horizontal="center" vertical="center" wrapText="1"/>
    </xf>
    <xf numFmtId="3" fontId="18" fillId="7" borderId="94" xfId="0" applyNumberFormat="1" applyFont="1" applyFill="1" applyBorder="1" applyAlignment="1">
      <alignment horizontal="center" vertical="center" wrapText="1"/>
    </xf>
    <xf numFmtId="3" fontId="18" fillId="7" borderId="82" xfId="0" applyNumberFormat="1" applyFont="1" applyFill="1" applyBorder="1" applyAlignment="1">
      <alignment horizontal="center" vertical="center" wrapText="1"/>
    </xf>
    <xf numFmtId="3" fontId="18" fillId="7" borderId="81" xfId="0" applyNumberFormat="1" applyFont="1" applyFill="1" applyBorder="1" applyAlignment="1">
      <alignment horizontal="center" vertical="center" wrapText="1"/>
    </xf>
    <xf numFmtId="3" fontId="18" fillId="7" borderId="95" xfId="0" applyNumberFormat="1" applyFont="1" applyFill="1" applyBorder="1" applyAlignment="1">
      <alignment horizontal="center" vertical="center" wrapText="1"/>
    </xf>
    <xf numFmtId="0" fontId="26" fillId="2" borderId="0" xfId="0" applyFont="1" applyFill="1" applyAlignment="1">
      <alignment vertical="center" wrapText="1"/>
    </xf>
    <xf numFmtId="0" fontId="26" fillId="0" borderId="0" xfId="0" applyFont="1" applyAlignment="1">
      <alignment vertical="center" wrapText="1"/>
    </xf>
    <xf numFmtId="0" fontId="18" fillId="2" borderId="0" xfId="0" applyFont="1" applyFill="1" applyAlignment="1">
      <alignment horizontal="right"/>
    </xf>
    <xf numFmtId="0" fontId="26" fillId="7" borderId="0" xfId="0" applyFont="1" applyFill="1" applyAlignment="1">
      <alignment vertical="center" wrapText="1"/>
    </xf>
    <xf numFmtId="14" fontId="3" fillId="7" borderId="50" xfId="0" applyNumberFormat="1" applyFont="1" applyFill="1" applyBorder="1" applyAlignment="1">
      <alignment horizontal="center" vertical="center" wrapText="1"/>
    </xf>
    <xf numFmtId="14" fontId="3" fillId="7" borderId="93" xfId="0" applyNumberFormat="1" applyFont="1" applyFill="1" applyBorder="1" applyAlignment="1">
      <alignment horizontal="center" vertical="center" wrapText="1"/>
    </xf>
    <xf numFmtId="14" fontId="3" fillId="7" borderId="35" xfId="0" applyNumberFormat="1" applyFont="1" applyFill="1" applyBorder="1" applyAlignment="1">
      <alignment horizontal="center" vertical="center" wrapText="1"/>
    </xf>
    <xf numFmtId="14" fontId="3" fillId="7" borderId="46" xfId="0" applyNumberFormat="1" applyFont="1" applyFill="1" applyBorder="1" applyAlignment="1">
      <alignment horizontal="center" vertical="center" wrapText="1"/>
    </xf>
    <xf numFmtId="0" fontId="2" fillId="7" borderId="59" xfId="0" applyFont="1" applyFill="1" applyBorder="1" applyAlignment="1">
      <alignment horizontal="left" vertical="center" wrapText="1"/>
    </xf>
    <xf numFmtId="164" fontId="2" fillId="7" borderId="4" xfId="0" applyNumberFormat="1" applyFont="1" applyFill="1" applyBorder="1" applyAlignment="1">
      <alignment horizontal="center" vertical="center" wrapText="1"/>
    </xf>
    <xf numFmtId="164" fontId="2" fillId="7" borderId="13" xfId="0" applyNumberFormat="1" applyFont="1" applyFill="1" applyBorder="1" applyAlignment="1">
      <alignment horizontal="center" vertical="center" wrapText="1"/>
    </xf>
    <xf numFmtId="164" fontId="22" fillId="0" borderId="17" xfId="4" applyNumberFormat="1" applyFont="1" applyBorder="1" applyAlignment="1">
      <alignment horizontal="center" vertical="center" wrapText="1"/>
    </xf>
    <xf numFmtId="164" fontId="2" fillId="7" borderId="6" xfId="0" applyNumberFormat="1" applyFont="1" applyFill="1" applyBorder="1" applyAlignment="1">
      <alignment horizontal="center" vertical="center" wrapText="1"/>
    </xf>
    <xf numFmtId="164" fontId="2" fillId="7" borderId="59" xfId="0" applyNumberFormat="1" applyFont="1" applyFill="1" applyBorder="1" applyAlignment="1">
      <alignment horizontal="center" vertical="center" wrapText="1"/>
    </xf>
    <xf numFmtId="164" fontId="2" fillId="7" borderId="18" xfId="0" applyNumberFormat="1" applyFont="1" applyFill="1" applyBorder="1" applyAlignment="1">
      <alignment horizontal="center" vertical="center" wrapText="1"/>
    </xf>
    <xf numFmtId="0" fontId="13" fillId="7" borderId="92" xfId="0" applyFont="1" applyFill="1" applyBorder="1" applyAlignment="1">
      <alignment vertical="center" wrapText="1"/>
    </xf>
    <xf numFmtId="164" fontId="13" fillId="7" borderId="15" xfId="4" applyNumberFormat="1" applyFont="1" applyFill="1" applyBorder="1" applyAlignment="1">
      <alignment horizontal="center" vertical="center" wrapText="1"/>
    </xf>
    <xf numFmtId="164" fontId="13" fillId="7" borderId="16" xfId="4" applyNumberFormat="1" applyFont="1" applyFill="1" applyBorder="1" applyAlignment="1">
      <alignment horizontal="center" vertical="center" wrapText="1"/>
    </xf>
    <xf numFmtId="164" fontId="22" fillId="0" borderId="22" xfId="0" applyNumberFormat="1" applyFont="1" applyBorder="1" applyAlignment="1">
      <alignment horizontal="center" vertical="center" wrapText="1"/>
    </xf>
    <xf numFmtId="164" fontId="13" fillId="7" borderId="91" xfId="4" applyNumberFormat="1" applyFont="1" applyFill="1" applyBorder="1" applyAlignment="1">
      <alignment horizontal="center" vertical="center" wrapText="1"/>
    </xf>
    <xf numFmtId="164" fontId="13" fillId="7" borderId="92" xfId="4" applyNumberFormat="1" applyFont="1" applyFill="1" applyBorder="1" applyAlignment="1">
      <alignment horizontal="center" vertical="center" wrapText="1"/>
    </xf>
    <xf numFmtId="164" fontId="13" fillId="7" borderId="96" xfId="4" applyNumberFormat="1" applyFont="1" applyFill="1" applyBorder="1" applyAlignment="1">
      <alignment horizontal="center" vertical="center" wrapText="1"/>
    </xf>
    <xf numFmtId="0" fontId="13" fillId="7" borderId="62" xfId="0" applyFont="1" applyFill="1" applyBorder="1" applyAlignment="1">
      <alignment vertical="center" wrapText="1"/>
    </xf>
    <xf numFmtId="164" fontId="13" fillId="7" borderId="19" xfId="4" applyNumberFormat="1" applyFont="1" applyFill="1" applyBorder="1" applyAlignment="1">
      <alignment horizontal="center" vertical="center" wrapText="1"/>
    </xf>
    <xf numFmtId="164" fontId="13" fillId="7" borderId="20" xfId="4" applyNumberFormat="1" applyFont="1" applyFill="1" applyBorder="1" applyAlignment="1">
      <alignment horizontal="center" vertical="center" wrapText="1"/>
    </xf>
    <xf numFmtId="164" fontId="22" fillId="0" borderId="22" xfId="4" applyNumberFormat="1" applyFont="1" applyBorder="1" applyAlignment="1">
      <alignment horizontal="center" vertical="center" wrapText="1"/>
    </xf>
    <xf numFmtId="164" fontId="13" fillId="7" borderId="61" xfId="4" applyNumberFormat="1" applyFont="1" applyFill="1" applyBorder="1" applyAlignment="1">
      <alignment horizontal="center" vertical="center" wrapText="1"/>
    </xf>
    <xf numFmtId="164" fontId="13" fillId="7" borderId="62" xfId="4" applyNumberFormat="1" applyFont="1" applyFill="1" applyBorder="1" applyAlignment="1">
      <alignment horizontal="center" vertical="center" wrapText="1"/>
    </xf>
    <xf numFmtId="164" fontId="13" fillId="7" borderId="23" xfId="4" applyNumberFormat="1" applyFont="1" applyFill="1" applyBorder="1" applyAlignment="1">
      <alignment horizontal="center" vertical="center" wrapText="1"/>
    </xf>
    <xf numFmtId="0" fontId="13" fillId="0" borderId="23" xfId="0" applyFont="1" applyBorder="1" applyAlignment="1">
      <alignment vertical="center" wrapText="1"/>
    </xf>
    <xf numFmtId="164" fontId="13" fillId="7" borderId="27" xfId="4" applyNumberFormat="1" applyFont="1" applyFill="1" applyBorder="1" applyAlignment="1">
      <alignment horizontal="center" vertical="center" wrapText="1"/>
    </xf>
    <xf numFmtId="164" fontId="13" fillId="7" borderId="28" xfId="4" applyNumberFormat="1" applyFont="1" applyFill="1" applyBorder="1" applyAlignment="1">
      <alignment horizontal="center" vertical="center" wrapText="1"/>
    </xf>
    <xf numFmtId="164" fontId="13" fillId="7" borderId="65" xfId="4" applyNumberFormat="1" applyFont="1" applyFill="1" applyBorder="1" applyAlignment="1">
      <alignment horizontal="center" vertical="center" wrapText="1"/>
    </xf>
    <xf numFmtId="164" fontId="13" fillId="7" borderId="97" xfId="4" applyNumberFormat="1" applyFont="1" applyFill="1" applyBorder="1" applyAlignment="1">
      <alignment horizontal="center" vertical="center" wrapText="1"/>
    </xf>
    <xf numFmtId="164" fontId="13" fillId="7" borderId="98" xfId="4" applyNumberFormat="1" applyFont="1" applyFill="1" applyBorder="1" applyAlignment="1">
      <alignment horizontal="center" vertical="center" wrapText="1"/>
    </xf>
    <xf numFmtId="0" fontId="13" fillId="0" borderId="23" xfId="0" applyFont="1" applyFill="1" applyBorder="1" applyAlignment="1">
      <alignment vertical="center" wrapText="1"/>
    </xf>
    <xf numFmtId="164" fontId="13" fillId="7" borderId="24" xfId="4" applyNumberFormat="1" applyFont="1" applyFill="1" applyBorder="1" applyAlignment="1">
      <alignment horizontal="center" vertical="center" wrapText="1"/>
    </xf>
    <xf numFmtId="164" fontId="13" fillId="7" borderId="25" xfId="4" applyNumberFormat="1" applyFont="1" applyFill="1" applyBorder="1" applyAlignment="1">
      <alignment horizontal="center" vertical="center" wrapText="1"/>
    </xf>
    <xf numFmtId="164" fontId="24" fillId="0" borderId="54" xfId="4" applyNumberFormat="1" applyFont="1" applyBorder="1" applyAlignment="1">
      <alignment horizontal="center" vertical="center" wrapText="1"/>
    </xf>
    <xf numFmtId="164" fontId="13" fillId="7" borderId="63" xfId="4" applyNumberFormat="1" applyFont="1" applyFill="1" applyBorder="1" applyAlignment="1">
      <alignment horizontal="center" vertical="center" wrapText="1"/>
    </xf>
    <xf numFmtId="164" fontId="13" fillId="7" borderId="58" xfId="4" applyNumberFormat="1" applyFont="1" applyFill="1" applyBorder="1" applyAlignment="1">
      <alignment horizontal="center" vertical="center" wrapText="1"/>
    </xf>
    <xf numFmtId="164" fontId="13" fillId="7" borderId="30" xfId="4" applyNumberFormat="1" applyFont="1" applyFill="1" applyBorder="1" applyAlignment="1">
      <alignment horizontal="center" vertical="center" wrapText="1"/>
    </xf>
    <xf numFmtId="0" fontId="21" fillId="2" borderId="0" xfId="0" applyFont="1" applyFill="1" applyAlignment="1">
      <alignment vertical="center" wrapText="1"/>
    </xf>
    <xf numFmtId="0" fontId="18" fillId="2" borderId="0" xfId="0" applyFont="1" applyFill="1" applyAlignment="1">
      <alignment horizontal="right" vertical="center" wrapText="1"/>
    </xf>
    <xf numFmtId="0" fontId="28" fillId="4" borderId="4" xfId="0" applyFont="1" applyFill="1" applyBorder="1" applyAlignment="1">
      <alignment horizontal="center" vertical="center" wrapText="1"/>
    </xf>
    <xf numFmtId="0" fontId="28" fillId="4" borderId="13" xfId="0" applyFont="1" applyFill="1" applyBorder="1" applyAlignment="1">
      <alignment horizontal="center" vertical="center" wrapText="1"/>
    </xf>
    <xf numFmtId="0" fontId="28" fillId="4" borderId="5" xfId="0" applyFont="1" applyFill="1" applyBorder="1" applyAlignment="1">
      <alignment horizontal="center" vertical="center" wrapText="1"/>
    </xf>
    <xf numFmtId="0" fontId="21" fillId="0" borderId="0" xfId="0" applyFont="1" applyAlignment="1">
      <alignment vertical="center" wrapText="1"/>
    </xf>
    <xf numFmtId="0" fontId="21" fillId="0" borderId="19" xfId="0" applyFont="1" applyBorder="1" applyAlignment="1">
      <alignment horizontal="center" vertical="center" wrapText="1"/>
    </xf>
    <xf numFmtId="3" fontId="21" fillId="0" borderId="20" xfId="0" applyNumberFormat="1" applyFont="1" applyBorder="1" applyAlignment="1">
      <alignment horizontal="center" vertical="center" wrapText="1"/>
    </xf>
    <xf numFmtId="3" fontId="21" fillId="0" borderId="22" xfId="0" applyNumberFormat="1" applyFont="1" applyBorder="1" applyAlignment="1">
      <alignment horizontal="center" vertical="center" wrapText="1"/>
    </xf>
    <xf numFmtId="0" fontId="29" fillId="4" borderId="19" xfId="0" applyFont="1" applyFill="1" applyBorder="1" applyAlignment="1">
      <alignment horizontal="center" vertical="center" wrapText="1"/>
    </xf>
    <xf numFmtId="3" fontId="29" fillId="4" borderId="20" xfId="0" applyNumberFormat="1" applyFont="1" applyFill="1" applyBorder="1" applyAlignment="1">
      <alignment horizontal="center" vertical="center" wrapText="1"/>
    </xf>
    <xf numFmtId="3" fontId="29" fillId="4" borderId="22" xfId="0" applyNumberFormat="1" applyFont="1" applyFill="1" applyBorder="1" applyAlignment="1">
      <alignment horizontal="center" vertical="center" wrapText="1"/>
    </xf>
    <xf numFmtId="0" fontId="29" fillId="4" borderId="24" xfId="0" applyFont="1" applyFill="1" applyBorder="1" applyAlignment="1">
      <alignment horizontal="center" vertical="center" wrapText="1"/>
    </xf>
    <xf numFmtId="3" fontId="29" fillId="4" borderId="25" xfId="0" applyNumberFormat="1" applyFont="1" applyFill="1" applyBorder="1" applyAlignment="1">
      <alignment horizontal="center" vertical="center" wrapText="1"/>
    </xf>
    <xf numFmtId="3" fontId="29" fillId="4" borderId="54" xfId="0" applyNumberFormat="1" applyFont="1" applyFill="1" applyBorder="1" applyAlignment="1">
      <alignment horizontal="center" vertical="center" wrapText="1"/>
    </xf>
    <xf numFmtId="0" fontId="29" fillId="2" borderId="0" xfId="0" applyFont="1" applyFill="1" applyBorder="1" applyAlignment="1">
      <alignment horizontal="center" vertical="center" wrapText="1"/>
    </xf>
    <xf numFmtId="3" fontId="29" fillId="2" borderId="0" xfId="0" applyNumberFormat="1" applyFont="1" applyFill="1" applyBorder="1" applyAlignment="1">
      <alignment horizontal="center" vertical="center" wrapText="1"/>
    </xf>
    <xf numFmtId="49" fontId="18" fillId="7" borderId="45" xfId="0" applyNumberFormat="1" applyFont="1" applyFill="1" applyBorder="1" applyAlignment="1">
      <alignment horizontal="center" vertical="center" wrapText="1"/>
    </xf>
    <xf numFmtId="3" fontId="18" fillId="7" borderId="35" xfId="0" applyNumberFormat="1" applyFont="1" applyFill="1" applyBorder="1" applyAlignment="1">
      <alignment horizontal="right" vertical="center" wrapText="1"/>
    </xf>
    <xf numFmtId="3" fontId="18" fillId="7" borderId="47" xfId="0" applyNumberFormat="1" applyFont="1" applyFill="1" applyBorder="1" applyAlignment="1">
      <alignment horizontal="right" vertical="center" wrapText="1"/>
    </xf>
    <xf numFmtId="3" fontId="22" fillId="7" borderId="27" xfId="0" applyNumberFormat="1" applyFont="1" applyFill="1" applyBorder="1" applyAlignment="1">
      <alignment horizontal="right" vertical="center" wrapText="1"/>
    </xf>
    <xf numFmtId="3" fontId="14" fillId="7" borderId="85" xfId="0" applyNumberFormat="1" applyFont="1" applyFill="1" applyBorder="1" applyAlignment="1">
      <alignment horizontal="center" vertical="center" wrapText="1"/>
    </xf>
    <xf numFmtId="3" fontId="14" fillId="7" borderId="87" xfId="0" applyNumberFormat="1" applyFont="1" applyFill="1" applyBorder="1" applyAlignment="1">
      <alignment horizontal="center" vertical="center" wrapText="1"/>
    </xf>
    <xf numFmtId="3" fontId="14" fillId="7" borderId="88" xfId="0" applyNumberFormat="1" applyFont="1" applyFill="1" applyBorder="1" applyAlignment="1">
      <alignment horizontal="center" vertical="center" wrapText="1"/>
    </xf>
    <xf numFmtId="3" fontId="14" fillId="7" borderId="89" xfId="0" applyNumberFormat="1" applyFont="1" applyFill="1" applyBorder="1" applyAlignment="1">
      <alignment horizontal="center" vertical="center" wrapText="1"/>
    </xf>
    <xf numFmtId="3" fontId="14" fillId="7" borderId="89" xfId="0" applyNumberFormat="1" applyFont="1" applyFill="1" applyBorder="1" applyAlignment="1">
      <alignment horizontal="right" vertical="center" wrapText="1"/>
    </xf>
    <xf numFmtId="0" fontId="22" fillId="7" borderId="0" xfId="0" applyFont="1" applyFill="1" applyAlignment="1">
      <alignment horizontal="center" vertical="center" wrapText="1"/>
    </xf>
    <xf numFmtId="3" fontId="18" fillId="7" borderId="76" xfId="0" applyNumberFormat="1" applyFont="1" applyFill="1" applyBorder="1" applyAlignment="1">
      <alignment horizontal="center" vertical="center" wrapText="1"/>
    </xf>
    <xf numFmtId="3" fontId="18" fillId="7" borderId="99" xfId="0" applyNumberFormat="1" applyFont="1" applyFill="1" applyBorder="1" applyAlignment="1">
      <alignment horizontal="center" vertical="center" wrapText="1"/>
    </xf>
    <xf numFmtId="3" fontId="18" fillId="7" borderId="100" xfId="0" applyNumberFormat="1" applyFont="1" applyFill="1" applyBorder="1" applyAlignment="1">
      <alignment horizontal="center" vertical="center" wrapText="1"/>
    </xf>
    <xf numFmtId="3" fontId="18" fillId="7" borderId="78" xfId="0" applyNumberFormat="1" applyFont="1" applyFill="1" applyBorder="1" applyAlignment="1">
      <alignment horizontal="center" vertical="center" wrapText="1"/>
    </xf>
    <xf numFmtId="0" fontId="18" fillId="7" borderId="67" xfId="0" applyFont="1" applyFill="1" applyBorder="1" applyAlignment="1">
      <alignment wrapText="1"/>
    </xf>
    <xf numFmtId="3" fontId="18" fillId="7" borderId="55" xfId="0" applyNumberFormat="1" applyFont="1" applyFill="1" applyBorder="1" applyAlignment="1">
      <alignment horizontal="center" vertical="center"/>
    </xf>
    <xf numFmtId="3" fontId="18" fillId="7" borderId="10" xfId="0" applyNumberFormat="1" applyFont="1" applyFill="1" applyBorder="1" applyAlignment="1">
      <alignment horizontal="center" vertical="center"/>
    </xf>
    <xf numFmtId="3" fontId="18" fillId="7" borderId="12" xfId="0" applyNumberFormat="1" applyFont="1" applyFill="1" applyBorder="1" applyAlignment="1">
      <alignment horizontal="center" vertical="center"/>
    </xf>
    <xf numFmtId="3" fontId="18" fillId="7" borderId="11" xfId="0" applyNumberFormat="1" applyFont="1" applyFill="1" applyBorder="1" applyAlignment="1">
      <alignment horizontal="center" vertical="center"/>
    </xf>
    <xf numFmtId="0" fontId="18" fillId="7" borderId="70" xfId="0" applyFont="1" applyFill="1" applyBorder="1" applyAlignment="1">
      <alignment wrapText="1"/>
    </xf>
    <xf numFmtId="3" fontId="18" fillId="7" borderId="45" xfId="0" applyNumberFormat="1" applyFont="1" applyFill="1" applyBorder="1" applyAlignment="1">
      <alignment horizontal="center" vertical="center"/>
    </xf>
    <xf numFmtId="3" fontId="18" fillId="7" borderId="34" xfId="0" applyNumberFormat="1" applyFont="1" applyFill="1" applyBorder="1" applyAlignment="1">
      <alignment horizontal="center" vertical="center"/>
    </xf>
    <xf numFmtId="3" fontId="18" fillId="7" borderId="35" xfId="0" applyNumberFormat="1" applyFont="1" applyFill="1" applyBorder="1" applyAlignment="1">
      <alignment horizontal="center" vertical="center"/>
    </xf>
    <xf numFmtId="3" fontId="18" fillId="7" borderId="46" xfId="0" applyNumberFormat="1" applyFont="1" applyFill="1" applyBorder="1" applyAlignment="1">
      <alignment horizontal="center" vertical="center"/>
    </xf>
    <xf numFmtId="0" fontId="26" fillId="7" borderId="0" xfId="0" applyFont="1" applyFill="1"/>
    <xf numFmtId="0" fontId="26" fillId="0" borderId="0" xfId="0" applyFont="1"/>
    <xf numFmtId="3" fontId="18" fillId="7" borderId="77" xfId="0" applyNumberFormat="1" applyFont="1" applyFill="1" applyBorder="1" applyAlignment="1">
      <alignment horizontal="center" vertical="center" wrapText="1"/>
    </xf>
    <xf numFmtId="3" fontId="18" fillId="7" borderId="101" xfId="0" applyNumberFormat="1" applyFont="1" applyFill="1" applyBorder="1" applyAlignment="1">
      <alignment horizontal="center" vertical="center" wrapText="1"/>
    </xf>
    <xf numFmtId="3" fontId="18" fillId="7" borderId="9" xfId="0" applyNumberFormat="1" applyFont="1" applyFill="1" applyBorder="1" applyAlignment="1">
      <alignment horizontal="center" vertical="center"/>
    </xf>
    <xf numFmtId="3" fontId="18" fillId="7" borderId="83" xfId="0" applyNumberFormat="1" applyFont="1" applyFill="1" applyBorder="1" applyAlignment="1">
      <alignment horizontal="center" vertical="center"/>
    </xf>
    <xf numFmtId="3" fontId="18" fillId="7" borderId="33" xfId="0" applyNumberFormat="1" applyFont="1" applyFill="1" applyBorder="1" applyAlignment="1">
      <alignment horizontal="center" vertical="center"/>
    </xf>
    <xf numFmtId="0" fontId="17" fillId="2" borderId="0" xfId="0" applyFont="1" applyFill="1" applyAlignment="1">
      <alignment vertical="center"/>
    </xf>
    <xf numFmtId="0" fontId="17" fillId="0" borderId="0" xfId="0" applyFont="1" applyAlignment="1">
      <alignment vertical="center"/>
    </xf>
    <xf numFmtId="0" fontId="30" fillId="0" borderId="0" xfId="0" applyFont="1" applyAlignment="1">
      <alignment horizontal="right" vertical="center"/>
    </xf>
    <xf numFmtId="0" fontId="33" fillId="0" borderId="103" xfId="0" applyFont="1" applyBorder="1" applyAlignment="1">
      <alignment horizontal="center" vertical="center" wrapText="1"/>
    </xf>
    <xf numFmtId="166" fontId="33" fillId="0" borderId="103" xfId="0" applyNumberFormat="1" applyFont="1" applyBorder="1" applyAlignment="1">
      <alignment horizontal="center" vertical="center" wrapText="1"/>
    </xf>
    <xf numFmtId="3" fontId="33" fillId="0" borderId="103" xfId="0" applyNumberFormat="1" applyFont="1" applyBorder="1" applyAlignment="1">
      <alignment horizontal="center" vertical="center" wrapText="1"/>
    </xf>
    <xf numFmtId="3" fontId="33" fillId="0" borderId="104" xfId="0" applyNumberFormat="1" applyFont="1" applyBorder="1" applyAlignment="1">
      <alignment horizontal="center" vertical="center" wrapText="1"/>
    </xf>
    <xf numFmtId="0" fontId="33" fillId="0" borderId="106" xfId="0" applyFont="1" applyBorder="1" applyAlignment="1">
      <alignment horizontal="center" vertical="center" wrapText="1"/>
    </xf>
    <xf numFmtId="166" fontId="33" fillId="0" borderId="106" xfId="0" applyNumberFormat="1" applyFont="1" applyBorder="1" applyAlignment="1">
      <alignment horizontal="center" vertical="center" wrapText="1"/>
    </xf>
    <xf numFmtId="3" fontId="33" fillId="0" borderId="106" xfId="0" applyNumberFormat="1" applyFont="1" applyBorder="1" applyAlignment="1">
      <alignment horizontal="center" vertical="center" wrapText="1"/>
    </xf>
    <xf numFmtId="3" fontId="33" fillId="0" borderId="107" xfId="0" applyNumberFormat="1" applyFont="1" applyBorder="1" applyAlignment="1">
      <alignment horizontal="center" vertical="center" wrapText="1"/>
    </xf>
    <xf numFmtId="0" fontId="33" fillId="0" borderId="113" xfId="0" applyFont="1" applyBorder="1" applyAlignment="1">
      <alignment horizontal="center" vertical="center" wrapText="1"/>
    </xf>
    <xf numFmtId="166" fontId="33" fillId="0" borderId="113" xfId="0" applyNumberFormat="1" applyFont="1" applyBorder="1" applyAlignment="1">
      <alignment horizontal="center" vertical="center" wrapText="1"/>
    </xf>
    <xf numFmtId="3" fontId="33" fillId="0" borderId="113" xfId="0" applyNumberFormat="1" applyFont="1" applyBorder="1" applyAlignment="1">
      <alignment horizontal="center" vertical="center" wrapText="1"/>
    </xf>
    <xf numFmtId="3" fontId="33" fillId="0" borderId="114" xfId="0" applyNumberFormat="1" applyFont="1" applyBorder="1" applyAlignment="1">
      <alignment horizontal="center" vertical="center" wrapText="1"/>
    </xf>
    <xf numFmtId="3" fontId="18" fillId="8" borderId="118" xfId="0" applyNumberFormat="1" applyFont="1" applyFill="1" applyBorder="1" applyAlignment="1">
      <alignment horizontal="center" vertical="center" wrapText="1"/>
    </xf>
    <xf numFmtId="3" fontId="18" fillId="8" borderId="119" xfId="0" applyNumberFormat="1" applyFont="1" applyFill="1" applyBorder="1" applyAlignment="1">
      <alignment horizontal="center" vertical="center" wrapText="1"/>
    </xf>
    <xf numFmtId="3" fontId="18" fillId="8" borderId="124" xfId="0" applyNumberFormat="1" applyFont="1" applyFill="1" applyBorder="1" applyAlignment="1">
      <alignment horizontal="center" vertical="center" wrapText="1"/>
    </xf>
    <xf numFmtId="3" fontId="18" fillId="8" borderId="125" xfId="0" applyNumberFormat="1" applyFont="1" applyFill="1" applyBorder="1" applyAlignment="1">
      <alignment horizontal="center" vertical="center" wrapText="1"/>
    </xf>
    <xf numFmtId="0" fontId="34" fillId="0" borderId="0" xfId="0" applyFont="1"/>
    <xf numFmtId="0" fontId="35" fillId="0" borderId="0" xfId="0" applyFont="1" applyBorder="1" applyAlignment="1">
      <alignment horizontal="left" vertical="center" wrapText="1"/>
    </xf>
    <xf numFmtId="164" fontId="36" fillId="0" borderId="0" xfId="6" applyNumberFormat="1" applyFont="1" applyBorder="1"/>
    <xf numFmtId="164" fontId="14" fillId="0" borderId="0" xfId="6" applyNumberFormat="1" applyFont="1" applyBorder="1" applyAlignment="1">
      <alignment horizontal="right"/>
    </xf>
    <xf numFmtId="164" fontId="35" fillId="0" borderId="0" xfId="6" applyNumberFormat="1" applyFont="1" applyBorder="1" applyAlignment="1">
      <alignment horizontal="right"/>
    </xf>
    <xf numFmtId="0" fontId="24" fillId="0" borderId="0" xfId="0" applyFont="1"/>
    <xf numFmtId="0" fontId="14" fillId="0" borderId="0" xfId="0" applyFont="1" applyBorder="1" applyAlignment="1">
      <alignment horizontal="left" vertical="center" wrapText="1"/>
    </xf>
    <xf numFmtId="164" fontId="24" fillId="0" borderId="0" xfId="6" applyNumberFormat="1" applyFont="1" applyBorder="1"/>
    <xf numFmtId="0" fontId="14" fillId="0" borderId="70" xfId="0" applyFont="1" applyBorder="1" applyAlignment="1">
      <alignment horizontal="center" vertical="center" wrapText="1"/>
    </xf>
    <xf numFmtId="3" fontId="14" fillId="0" borderId="34" xfId="0" quotePrefix="1" applyNumberFormat="1" applyFont="1" applyBorder="1" applyAlignment="1">
      <alignment horizontal="center"/>
    </xf>
    <xf numFmtId="3" fontId="14" fillId="0" borderId="34" xfId="0" quotePrefix="1" applyNumberFormat="1" applyFont="1" applyFill="1" applyBorder="1" applyAlignment="1">
      <alignment horizontal="center"/>
    </xf>
    <xf numFmtId="3" fontId="14" fillId="0" borderId="46" xfId="0" quotePrefix="1" applyNumberFormat="1" applyFont="1" applyBorder="1" applyAlignment="1">
      <alignment horizontal="center"/>
    </xf>
    <xf numFmtId="3" fontId="14" fillId="0" borderId="35" xfId="0" quotePrefix="1" applyNumberFormat="1" applyFont="1" applyBorder="1" applyAlignment="1">
      <alignment horizontal="center"/>
    </xf>
    <xf numFmtId="0" fontId="14" fillId="0" borderId="68" xfId="0" applyFont="1" applyBorder="1" applyAlignment="1">
      <alignment horizontal="left" vertical="center" wrapText="1"/>
    </xf>
    <xf numFmtId="164" fontId="24" fillId="0" borderId="16" xfId="6" applyNumberFormat="1" applyFont="1" applyBorder="1" applyAlignment="1">
      <alignment horizontal="center"/>
    </xf>
    <xf numFmtId="164" fontId="24" fillId="0" borderId="44" xfId="6" applyNumberFormat="1" applyFont="1" applyBorder="1" applyAlignment="1">
      <alignment horizontal="center"/>
    </xf>
    <xf numFmtId="164" fontId="24" fillId="0" borderId="17" xfId="6" applyNumberFormat="1" applyFont="1" applyBorder="1" applyAlignment="1">
      <alignment horizontal="center"/>
    </xf>
    <xf numFmtId="0" fontId="14" fillId="0" borderId="60" xfId="0" applyFont="1" applyBorder="1" applyAlignment="1">
      <alignment horizontal="left" vertical="center" wrapText="1"/>
    </xf>
    <xf numFmtId="164" fontId="24" fillId="0" borderId="20" xfId="6" applyNumberFormat="1" applyFont="1" applyBorder="1" applyAlignment="1">
      <alignment horizontal="center"/>
    </xf>
    <xf numFmtId="164" fontId="24" fillId="0" borderId="21" xfId="6" applyNumberFormat="1" applyFont="1" applyBorder="1" applyAlignment="1">
      <alignment horizontal="center"/>
    </xf>
    <xf numFmtId="164" fontId="24" fillId="0" borderId="22" xfId="6" applyNumberFormat="1" applyFont="1" applyBorder="1" applyAlignment="1">
      <alignment horizontal="center"/>
    </xf>
    <xf numFmtId="0" fontId="14" fillId="0" borderId="66" xfId="0" applyFont="1" applyBorder="1" applyAlignment="1">
      <alignment horizontal="left" vertical="center" wrapText="1"/>
    </xf>
    <xf numFmtId="164" fontId="24" fillId="0" borderId="25" xfId="6" applyNumberFormat="1" applyFont="1" applyBorder="1" applyAlignment="1">
      <alignment horizontal="center"/>
    </xf>
    <xf numFmtId="164" fontId="24" fillId="0" borderId="26" xfId="6" applyNumberFormat="1" applyFont="1" applyBorder="1" applyAlignment="1">
      <alignment horizontal="center"/>
    </xf>
    <xf numFmtId="164" fontId="24" fillId="0" borderId="54" xfId="6" applyNumberFormat="1" applyFont="1" applyBorder="1" applyAlignment="1">
      <alignment horizontal="center"/>
    </xf>
    <xf numFmtId="0" fontId="2" fillId="7" borderId="0" xfId="0" applyFont="1" applyFill="1" applyAlignment="1">
      <alignment vertical="center" wrapText="1"/>
    </xf>
    <xf numFmtId="0" fontId="2" fillId="0" borderId="0" xfId="0" applyFont="1" applyAlignment="1">
      <alignment vertical="center" wrapText="1"/>
    </xf>
    <xf numFmtId="0" fontId="4" fillId="7" borderId="0" xfId="0" applyFont="1" applyFill="1" applyAlignment="1">
      <alignment horizontal="center" vertical="center" wrapText="1"/>
    </xf>
    <xf numFmtId="0" fontId="3" fillId="7" borderId="0" xfId="0" applyFont="1" applyFill="1" applyAlignment="1">
      <alignment horizontal="center" vertical="center" wrapText="1"/>
    </xf>
    <xf numFmtId="0" fontId="5" fillId="5" borderId="46" xfId="0" applyFont="1" applyFill="1" applyBorder="1" applyAlignment="1">
      <alignment horizontal="center" vertical="center" wrapText="1"/>
    </xf>
    <xf numFmtId="0" fontId="5" fillId="5" borderId="70" xfId="0" applyFont="1" applyFill="1" applyBorder="1" applyAlignment="1">
      <alignment horizontal="center" vertical="center" wrapText="1"/>
    </xf>
    <xf numFmtId="0" fontId="2" fillId="5" borderId="69" xfId="0" applyFont="1" applyFill="1" applyBorder="1" applyAlignment="1">
      <alignment vertical="center" wrapText="1"/>
    </xf>
    <xf numFmtId="0" fontId="2" fillId="5" borderId="16" xfId="0" applyFont="1" applyFill="1" applyBorder="1" applyAlignment="1">
      <alignment vertical="center" wrapText="1"/>
    </xf>
    <xf numFmtId="0" fontId="2" fillId="5" borderId="44" xfId="0" applyFont="1" applyFill="1" applyBorder="1" applyAlignment="1">
      <alignment vertical="center" wrapText="1"/>
    </xf>
    <xf numFmtId="0" fontId="2" fillId="5" borderId="3" xfId="0" applyFont="1" applyFill="1" applyBorder="1" applyAlignment="1">
      <alignment vertical="center" wrapText="1"/>
    </xf>
    <xf numFmtId="0" fontId="37" fillId="0" borderId="19" xfId="0" applyFont="1" applyBorder="1" applyAlignment="1">
      <alignment horizontal="center" vertical="center" wrapText="1"/>
    </xf>
    <xf numFmtId="3" fontId="2" fillId="0" borderId="42" xfId="0" applyNumberFormat="1" applyFont="1" applyBorder="1" applyAlignment="1">
      <alignment horizontal="center" vertical="center" wrapText="1"/>
    </xf>
    <xf numFmtId="3" fontId="2" fillId="0" borderId="22" xfId="0" applyNumberFormat="1" applyFont="1" applyBorder="1" applyAlignment="1">
      <alignment horizontal="center" vertical="center" wrapText="1"/>
    </xf>
    <xf numFmtId="3" fontId="2" fillId="0" borderId="60" xfId="0" applyNumberFormat="1" applyFont="1" applyBorder="1" applyAlignment="1">
      <alignment horizontal="center" vertical="center" wrapText="1"/>
    </xf>
    <xf numFmtId="0" fontId="37" fillId="0" borderId="20" xfId="0" applyFont="1" applyBorder="1" applyAlignment="1">
      <alignment vertical="center" wrapText="1"/>
    </xf>
    <xf numFmtId="0" fontId="13" fillId="0" borderId="22" xfId="0" applyFont="1" applyBorder="1"/>
    <xf numFmtId="0" fontId="37" fillId="0" borderId="22" xfId="0" applyFont="1" applyBorder="1"/>
    <xf numFmtId="0" fontId="37" fillId="0" borderId="24" xfId="0" applyFont="1" applyBorder="1" applyAlignment="1">
      <alignment horizontal="center" vertical="center" wrapText="1"/>
    </xf>
    <xf numFmtId="3" fontId="3" fillId="0" borderId="42" xfId="0" applyNumberFormat="1" applyFont="1" applyBorder="1" applyAlignment="1">
      <alignment horizontal="center" vertical="center" wrapText="1"/>
    </xf>
    <xf numFmtId="3" fontId="3" fillId="0" borderId="22" xfId="0" applyNumberFormat="1" applyFont="1" applyBorder="1" applyAlignment="1">
      <alignment horizontal="center" vertical="center" wrapText="1"/>
    </xf>
    <xf numFmtId="3" fontId="3" fillId="0" borderId="60" xfId="0" applyNumberFormat="1" applyFont="1" applyBorder="1" applyAlignment="1">
      <alignment horizontal="center" vertical="center" wrapText="1"/>
    </xf>
    <xf numFmtId="3" fontId="2" fillId="5" borderId="4" xfId="0" applyNumberFormat="1" applyFont="1" applyFill="1" applyBorder="1" applyAlignment="1">
      <alignment horizontal="center" vertical="center" wrapText="1"/>
    </xf>
    <xf numFmtId="3" fontId="2" fillId="5" borderId="13" xfId="0" applyNumberFormat="1" applyFont="1" applyFill="1" applyBorder="1" applyAlignment="1">
      <alignment horizontal="center" vertical="center" wrapText="1"/>
    </xf>
    <xf numFmtId="3" fontId="2" fillId="5" borderId="5" xfId="0" applyNumberFormat="1" applyFont="1" applyFill="1" applyBorder="1" applyAlignment="1">
      <alignment horizontal="center" vertical="center" wrapText="1"/>
    </xf>
    <xf numFmtId="3" fontId="2" fillId="5" borderId="3" xfId="0" applyNumberFormat="1" applyFont="1" applyFill="1" applyBorder="1" applyAlignment="1">
      <alignment horizontal="center" vertical="center" wrapText="1"/>
    </xf>
    <xf numFmtId="3" fontId="2" fillId="0" borderId="19" xfId="0" applyNumberFormat="1" applyFont="1" applyBorder="1" applyAlignment="1">
      <alignment horizontal="center" vertical="center" wrapText="1"/>
    </xf>
    <xf numFmtId="3" fontId="2" fillId="0" borderId="20" xfId="0" applyNumberFormat="1" applyFont="1" applyBorder="1" applyAlignment="1">
      <alignment horizontal="center" vertical="center" wrapText="1"/>
    </xf>
    <xf numFmtId="3" fontId="2" fillId="0" borderId="69" xfId="0" applyNumberFormat="1" applyFont="1" applyBorder="1" applyAlignment="1">
      <alignment horizontal="center" vertical="center" wrapText="1"/>
    </xf>
    <xf numFmtId="3" fontId="2" fillId="0" borderId="68" xfId="0" applyNumberFormat="1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3" fontId="3" fillId="0" borderId="19" xfId="0" applyNumberFormat="1" applyFont="1" applyBorder="1" applyAlignment="1">
      <alignment horizontal="center" vertical="center" wrapText="1"/>
    </xf>
    <xf numFmtId="3" fontId="3" fillId="0" borderId="20" xfId="0" applyNumberFormat="1" applyFont="1" applyBorder="1" applyAlignment="1">
      <alignment horizontal="center" vertical="center" wrapText="1"/>
    </xf>
    <xf numFmtId="3" fontId="3" fillId="0" borderId="69" xfId="0" applyNumberFormat="1" applyFont="1" applyBorder="1" applyAlignment="1">
      <alignment horizontal="center" vertical="center" wrapText="1"/>
    </xf>
    <xf numFmtId="3" fontId="3" fillId="0" borderId="68" xfId="0" applyNumberFormat="1" applyFont="1" applyBorder="1" applyAlignment="1">
      <alignment horizontal="center" vertical="center" wrapText="1"/>
    </xf>
    <xf numFmtId="3" fontId="2" fillId="5" borderId="41" xfId="0" applyNumberFormat="1" applyFont="1" applyFill="1" applyBorder="1" applyAlignment="1">
      <alignment horizontal="center" vertical="center" wrapText="1"/>
    </xf>
    <xf numFmtId="3" fontId="2" fillId="5" borderId="14" xfId="0" applyNumberFormat="1" applyFont="1" applyFill="1" applyBorder="1" applyAlignment="1">
      <alignment horizontal="center" vertical="center" wrapText="1"/>
    </xf>
    <xf numFmtId="3" fontId="2" fillId="0" borderId="92" xfId="0" applyNumberFormat="1" applyFont="1" applyBorder="1" applyAlignment="1">
      <alignment horizontal="center" vertical="center" wrapText="1"/>
    </xf>
    <xf numFmtId="3" fontId="3" fillId="0" borderId="126" xfId="0" applyNumberFormat="1" applyFont="1" applyBorder="1" applyAlignment="1">
      <alignment horizontal="center" vertical="center" wrapText="1"/>
    </xf>
    <xf numFmtId="3" fontId="3" fillId="0" borderId="29" xfId="0" applyNumberFormat="1" applyFont="1" applyBorder="1" applyAlignment="1">
      <alignment horizontal="center" vertical="center" wrapText="1"/>
    </xf>
    <xf numFmtId="3" fontId="3" fillId="0" borderId="49" xfId="0" applyNumberFormat="1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3" fontId="3" fillId="0" borderId="4" xfId="0" applyNumberFormat="1" applyFont="1" applyBorder="1" applyAlignment="1">
      <alignment horizontal="center" vertical="center" wrapText="1"/>
    </xf>
    <xf numFmtId="3" fontId="3" fillId="0" borderId="41" xfId="0" applyNumberFormat="1" applyFont="1" applyBorder="1" applyAlignment="1">
      <alignment horizontal="center" vertical="center" wrapText="1"/>
    </xf>
    <xf numFmtId="3" fontId="3" fillId="0" borderId="5" xfId="0" applyNumberFormat="1" applyFont="1" applyBorder="1" applyAlignment="1">
      <alignment horizontal="center" vertical="center" wrapText="1"/>
    </xf>
    <xf numFmtId="3" fontId="3" fillId="0" borderId="59" xfId="0" applyNumberFormat="1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3" fontId="3" fillId="0" borderId="9" xfId="0" applyNumberFormat="1" applyFont="1" applyBorder="1" applyAlignment="1">
      <alignment horizontal="center" vertical="center" wrapText="1"/>
    </xf>
    <xf numFmtId="3" fontId="3" fillId="0" borderId="55" xfId="0" applyNumberFormat="1" applyFont="1" applyBorder="1" applyAlignment="1">
      <alignment horizontal="center" vertical="center" wrapText="1"/>
    </xf>
    <xf numFmtId="3" fontId="3" fillId="0" borderId="54" xfId="0" applyNumberFormat="1" applyFont="1" applyBorder="1" applyAlignment="1">
      <alignment horizontal="center" vertical="center" wrapText="1"/>
    </xf>
    <xf numFmtId="3" fontId="3" fillId="0" borderId="37" xfId="0" applyNumberFormat="1" applyFont="1" applyBorder="1" applyAlignment="1">
      <alignment horizontal="center" vertical="center" wrapText="1"/>
    </xf>
    <xf numFmtId="0" fontId="2" fillId="5" borderId="15" xfId="0" applyFont="1" applyFill="1" applyBorder="1" applyAlignment="1">
      <alignment vertical="center" wrapText="1"/>
    </xf>
    <xf numFmtId="0" fontId="2" fillId="5" borderId="17" xfId="0" applyFont="1" applyFill="1" applyBorder="1" applyAlignment="1">
      <alignment vertical="center" wrapText="1"/>
    </xf>
    <xf numFmtId="0" fontId="13" fillId="0" borderId="19" xfId="0" applyFont="1" applyBorder="1" applyAlignment="1">
      <alignment horizontal="center" vertical="center" wrapText="1"/>
    </xf>
    <xf numFmtId="3" fontId="2" fillId="0" borderId="62" xfId="0" applyNumberFormat="1" applyFont="1" applyBorder="1" applyAlignment="1">
      <alignment horizontal="center" vertical="center" wrapText="1"/>
    </xf>
    <xf numFmtId="0" fontId="13" fillId="0" borderId="20" xfId="0" applyFont="1" applyBorder="1" applyAlignment="1">
      <alignment vertical="center" wrapText="1"/>
    </xf>
    <xf numFmtId="0" fontId="13" fillId="0" borderId="24" xfId="0" applyFont="1" applyBorder="1" applyAlignment="1">
      <alignment horizontal="center" vertical="center" wrapText="1"/>
    </xf>
    <xf numFmtId="3" fontId="3" fillId="0" borderId="24" xfId="0" applyNumberFormat="1" applyFont="1" applyBorder="1" applyAlignment="1">
      <alignment horizontal="center" vertical="center" wrapText="1"/>
    </xf>
    <xf numFmtId="3" fontId="3" fillId="0" borderId="43" xfId="0" applyNumberFormat="1" applyFont="1" applyBorder="1" applyAlignment="1">
      <alignment horizontal="center" vertical="center" wrapText="1"/>
    </xf>
    <xf numFmtId="3" fontId="3" fillId="0" borderId="58" xfId="0" applyNumberFormat="1" applyFont="1" applyBorder="1" applyAlignment="1">
      <alignment horizontal="center" vertical="center" wrapText="1"/>
    </xf>
    <xf numFmtId="3" fontId="2" fillId="9" borderId="69" xfId="0" applyNumberFormat="1" applyFont="1" applyFill="1" applyBorder="1" applyAlignment="1">
      <alignment horizontal="center" vertical="center" wrapText="1"/>
    </xf>
    <xf numFmtId="3" fontId="2" fillId="9" borderId="17" xfId="0" applyNumberFormat="1" applyFont="1" applyFill="1" applyBorder="1" applyAlignment="1">
      <alignment horizontal="center" vertical="center" wrapText="1"/>
    </xf>
    <xf numFmtId="3" fontId="2" fillId="9" borderId="92" xfId="0" applyNumberFormat="1" applyFont="1" applyFill="1" applyBorder="1" applyAlignment="1">
      <alignment horizontal="center" vertical="center" wrapText="1"/>
    </xf>
    <xf numFmtId="3" fontId="3" fillId="0" borderId="79" xfId="0" applyNumberFormat="1" applyFont="1" applyBorder="1" applyAlignment="1">
      <alignment horizontal="center" vertical="center" wrapText="1"/>
    </xf>
    <xf numFmtId="3" fontId="3" fillId="0" borderId="97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38" fillId="0" borderId="0" xfId="0" applyFont="1" applyAlignment="1">
      <alignment vertical="center" wrapText="1"/>
    </xf>
    <xf numFmtId="0" fontId="39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right" vertical="center" wrapText="1"/>
    </xf>
    <xf numFmtId="0" fontId="38" fillId="0" borderId="0" xfId="0" applyFont="1" applyAlignment="1">
      <alignment horizontal="center" vertical="center" wrapText="1"/>
    </xf>
    <xf numFmtId="0" fontId="40" fillId="0" borderId="0" xfId="0" applyFont="1" applyBorder="1" applyAlignment="1">
      <alignment vertical="center" wrapText="1"/>
    </xf>
    <xf numFmtId="0" fontId="16" fillId="9" borderId="56" xfId="0" applyFont="1" applyFill="1" applyBorder="1" applyAlignment="1">
      <alignment horizontal="center" vertical="center" wrapText="1"/>
    </xf>
    <xf numFmtId="0" fontId="16" fillId="9" borderId="45" xfId="0" applyFont="1" applyFill="1" applyBorder="1" applyAlignment="1">
      <alignment horizontal="center" vertical="center" wrapText="1"/>
    </xf>
    <xf numFmtId="0" fontId="16" fillId="9" borderId="35" xfId="0" applyFont="1" applyFill="1" applyBorder="1" applyAlignment="1">
      <alignment horizontal="center" vertical="center" wrapText="1"/>
    </xf>
    <xf numFmtId="0" fontId="16" fillId="6" borderId="3" xfId="0" applyFont="1" applyFill="1" applyBorder="1" applyAlignment="1">
      <alignment horizontal="center" vertical="center" wrapText="1"/>
    </xf>
    <xf numFmtId="0" fontId="41" fillId="6" borderId="3" xfId="0" applyFont="1" applyFill="1" applyBorder="1" applyAlignment="1">
      <alignment wrapText="1"/>
    </xf>
    <xf numFmtId="3" fontId="16" fillId="6" borderId="4" xfId="0" applyNumberFormat="1" applyFont="1" applyFill="1" applyBorder="1" applyAlignment="1">
      <alignment horizontal="center" vertical="center" wrapText="1"/>
    </xf>
    <xf numFmtId="164" fontId="16" fillId="6" borderId="5" xfId="0" applyNumberFormat="1" applyFont="1" applyFill="1" applyBorder="1" applyAlignment="1">
      <alignment horizontal="center" vertical="center" wrapText="1"/>
    </xf>
    <xf numFmtId="3" fontId="0" fillId="0" borderId="0" xfId="0" applyNumberFormat="1" applyAlignment="1">
      <alignment wrapText="1"/>
    </xf>
    <xf numFmtId="0" fontId="16" fillId="6" borderId="60" xfId="0" applyFont="1" applyFill="1" applyBorder="1" applyAlignment="1">
      <alignment horizontal="center" vertical="center" wrapText="1"/>
    </xf>
    <xf numFmtId="0" fontId="41" fillId="6" borderId="60" xfId="0" applyFont="1" applyFill="1" applyBorder="1" applyAlignment="1">
      <alignment wrapText="1"/>
    </xf>
    <xf numFmtId="3" fontId="16" fillId="6" borderId="19" xfId="0" applyNumberFormat="1" applyFont="1" applyFill="1" applyBorder="1" applyAlignment="1">
      <alignment horizontal="center" vertical="center" wrapText="1"/>
    </xf>
    <xf numFmtId="164" fontId="16" fillId="6" borderId="22" xfId="0" applyNumberFormat="1" applyFont="1" applyFill="1" applyBorder="1" applyAlignment="1">
      <alignment horizontal="center" vertical="center" wrapText="1"/>
    </xf>
    <xf numFmtId="49" fontId="16" fillId="0" borderId="60" xfId="0" applyNumberFormat="1" applyFont="1" applyBorder="1" applyAlignment="1">
      <alignment horizontal="center" vertical="center" wrapText="1"/>
    </xf>
    <xf numFmtId="0" fontId="41" fillId="0" borderId="60" xfId="0" applyFont="1" applyBorder="1" applyAlignment="1">
      <alignment horizontal="right" wrapText="1"/>
    </xf>
    <xf numFmtId="3" fontId="42" fillId="0" borderId="19" xfId="0" applyNumberFormat="1" applyFont="1" applyBorder="1" applyAlignment="1">
      <alignment horizontal="center" vertical="center" wrapText="1"/>
    </xf>
    <xf numFmtId="164" fontId="42" fillId="0" borderId="22" xfId="0" applyNumberFormat="1" applyFont="1" applyBorder="1" applyAlignment="1">
      <alignment horizontal="center" vertical="center" wrapText="1"/>
    </xf>
    <xf numFmtId="0" fontId="41" fillId="6" borderId="60" xfId="0" applyFont="1" applyFill="1" applyBorder="1" applyAlignment="1">
      <alignment horizontal="left" wrapText="1"/>
    </xf>
    <xf numFmtId="0" fontId="16" fillId="9" borderId="60" xfId="0" applyFont="1" applyFill="1" applyBorder="1" applyAlignment="1">
      <alignment horizontal="center" vertical="center" wrapText="1"/>
    </xf>
    <xf numFmtId="0" fontId="43" fillId="9" borderId="60" xfId="0" applyFont="1" applyFill="1" applyBorder="1" applyAlignment="1">
      <alignment wrapText="1"/>
    </xf>
    <xf numFmtId="3" fontId="16" fillId="9" borderId="19" xfId="0" applyNumberFormat="1" applyFont="1" applyFill="1" applyBorder="1" applyAlignment="1">
      <alignment horizontal="center" vertical="center" wrapText="1"/>
    </xf>
    <xf numFmtId="164" fontId="16" fillId="9" borderId="22" xfId="0" applyNumberFormat="1" applyFont="1" applyFill="1" applyBorder="1" applyAlignment="1">
      <alignment horizontal="center" vertical="center" wrapText="1"/>
    </xf>
    <xf numFmtId="0" fontId="16" fillId="9" borderId="66" xfId="0" applyFont="1" applyFill="1" applyBorder="1" applyAlignment="1">
      <alignment horizontal="center" vertical="center" wrapText="1"/>
    </xf>
    <xf numFmtId="0" fontId="43" fillId="9" borderId="66" xfId="0" applyFont="1" applyFill="1" applyBorder="1" applyAlignment="1">
      <alignment wrapText="1"/>
    </xf>
    <xf numFmtId="3" fontId="16" fillId="9" borderId="24" xfId="0" applyNumberFormat="1" applyFont="1" applyFill="1" applyBorder="1" applyAlignment="1">
      <alignment horizontal="center" vertical="center" wrapText="1"/>
    </xf>
    <xf numFmtId="164" fontId="16" fillId="9" borderId="54" xfId="0" applyNumberFormat="1" applyFont="1" applyFill="1" applyBorder="1" applyAlignment="1">
      <alignment horizontal="center" vertical="center" wrapText="1"/>
    </xf>
    <xf numFmtId="0" fontId="44" fillId="0" borderId="0" xfId="0" applyFont="1" applyFill="1" applyBorder="1" applyAlignment="1">
      <alignment wrapText="1"/>
    </xf>
    <xf numFmtId="3" fontId="39" fillId="0" borderId="0" xfId="0" applyNumberFormat="1" applyFont="1" applyAlignment="1">
      <alignment vertical="center" wrapText="1"/>
    </xf>
    <xf numFmtId="0" fontId="45" fillId="0" borderId="0" xfId="0" applyFont="1" applyAlignment="1">
      <alignment horizontal="center"/>
    </xf>
    <xf numFmtId="0" fontId="16" fillId="9" borderId="70" xfId="0" applyFont="1" applyFill="1" applyBorder="1" applyAlignment="1">
      <alignment horizontal="center" vertical="center" wrapText="1"/>
    </xf>
    <xf numFmtId="3" fontId="16" fillId="6" borderId="3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3" fontId="16" fillId="6" borderId="60" xfId="0" applyNumberFormat="1" applyFont="1" applyFill="1" applyBorder="1" applyAlignment="1">
      <alignment horizontal="center" vertical="center" wrapText="1"/>
    </xf>
    <xf numFmtId="3" fontId="16" fillId="9" borderId="60" xfId="0" applyNumberFormat="1" applyFont="1" applyFill="1" applyBorder="1" applyAlignment="1">
      <alignment horizontal="center" vertical="center" wrapText="1"/>
    </xf>
    <xf numFmtId="0" fontId="43" fillId="9" borderId="60" xfId="0" applyFont="1" applyFill="1" applyBorder="1" applyAlignment="1">
      <alignment vertical="center" wrapText="1"/>
    </xf>
    <xf numFmtId="3" fontId="16" fillId="9" borderId="66" xfId="0" applyNumberFormat="1" applyFont="1" applyFill="1" applyBorder="1" applyAlignment="1">
      <alignment horizontal="center" vertical="center" wrapText="1"/>
    </xf>
    <xf numFmtId="3" fontId="16" fillId="9" borderId="27" xfId="0" applyNumberFormat="1" applyFont="1" applyFill="1" applyBorder="1" applyAlignment="1">
      <alignment horizontal="center" vertical="center" wrapText="1"/>
    </xf>
    <xf numFmtId="0" fontId="0" fillId="0" borderId="2" xfId="0" applyBorder="1"/>
    <xf numFmtId="0" fontId="13" fillId="2" borderId="0" xfId="0" applyFont="1" applyFill="1" applyAlignment="1">
      <alignment vertical="center" wrapText="1"/>
    </xf>
    <xf numFmtId="0" fontId="5" fillId="0" borderId="0" xfId="2" applyFont="1" applyAlignment="1">
      <alignment vertical="center" wrapText="1"/>
    </xf>
    <xf numFmtId="0" fontId="42" fillId="0" borderId="0" xfId="2" applyFont="1" applyAlignment="1">
      <alignment vertical="center" wrapText="1"/>
    </xf>
    <xf numFmtId="0" fontId="46" fillId="0" borderId="0" xfId="2" applyFont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5" fillId="0" borderId="31" xfId="2" applyFont="1" applyFill="1" applyBorder="1" applyAlignment="1">
      <alignment horizontal="center" vertical="center" wrapText="1"/>
    </xf>
    <xf numFmtId="0" fontId="5" fillId="0" borderId="34" xfId="2" applyFont="1" applyFill="1" applyBorder="1" applyAlignment="1">
      <alignment horizontal="center" vertical="center" wrapText="1"/>
    </xf>
    <xf numFmtId="0" fontId="5" fillId="0" borderId="47" xfId="2" applyFont="1" applyFill="1" applyBorder="1" applyAlignment="1">
      <alignment horizontal="center" vertical="center" wrapText="1"/>
    </xf>
    <xf numFmtId="0" fontId="5" fillId="0" borderId="70" xfId="2" applyFont="1" applyFill="1" applyBorder="1" applyAlignment="1">
      <alignment horizontal="center" vertical="center" wrapText="1"/>
    </xf>
    <xf numFmtId="0" fontId="5" fillId="9" borderId="6" xfId="2" applyFont="1" applyFill="1" applyBorder="1" applyAlignment="1">
      <alignment horizontal="center" vertical="center" wrapText="1"/>
    </xf>
    <xf numFmtId="0" fontId="5" fillId="9" borderId="6" xfId="2" applyFont="1" applyFill="1" applyBorder="1" applyAlignment="1">
      <alignment horizontal="left" vertical="center" wrapText="1"/>
    </xf>
    <xf numFmtId="0" fontId="13" fillId="0" borderId="61" xfId="2" applyFont="1" applyBorder="1" applyAlignment="1">
      <alignment horizontal="center" vertical="center" wrapText="1"/>
    </xf>
    <xf numFmtId="0" fontId="13" fillId="0" borderId="61" xfId="2" applyFont="1" applyBorder="1" applyAlignment="1">
      <alignment vertical="center" wrapText="1"/>
    </xf>
    <xf numFmtId="3" fontId="13" fillId="0" borderId="61" xfId="0" applyNumberFormat="1" applyFont="1" applyBorder="1" applyAlignment="1">
      <alignment horizontal="center" vertical="center" wrapText="1"/>
    </xf>
    <xf numFmtId="3" fontId="13" fillId="0" borderId="20" xfId="0" applyNumberFormat="1" applyFont="1" applyBorder="1" applyAlignment="1">
      <alignment horizontal="center" vertical="center" wrapText="1"/>
    </xf>
    <xf numFmtId="3" fontId="13" fillId="0" borderId="62" xfId="0" applyNumberFormat="1" applyFont="1" applyBorder="1" applyAlignment="1">
      <alignment horizontal="center" vertical="center" wrapText="1"/>
    </xf>
    <xf numFmtId="3" fontId="13" fillId="0" borderId="60" xfId="0" applyNumberFormat="1" applyFont="1" applyBorder="1" applyAlignment="1">
      <alignment horizontal="center" vertical="center" wrapText="1"/>
    </xf>
    <xf numFmtId="0" fontId="5" fillId="0" borderId="61" xfId="2" applyFont="1" applyBorder="1" applyAlignment="1">
      <alignment horizontal="center" vertical="center" wrapText="1"/>
    </xf>
    <xf numFmtId="0" fontId="5" fillId="0" borderId="61" xfId="2" applyFont="1" applyBorder="1" applyAlignment="1">
      <alignment vertical="center" wrapText="1"/>
    </xf>
    <xf numFmtId="3" fontId="5" fillId="0" borderId="61" xfId="0" applyNumberFormat="1" applyFont="1" applyBorder="1" applyAlignment="1">
      <alignment horizontal="center" vertical="center" wrapText="1"/>
    </xf>
    <xf numFmtId="3" fontId="5" fillId="0" borderId="20" xfId="0" applyNumberFormat="1" applyFont="1" applyBorder="1" applyAlignment="1">
      <alignment horizontal="center" vertical="center" wrapText="1"/>
    </xf>
    <xf numFmtId="3" fontId="5" fillId="0" borderId="62" xfId="0" applyNumberFormat="1" applyFont="1" applyBorder="1" applyAlignment="1">
      <alignment horizontal="center" vertical="center" wrapText="1"/>
    </xf>
    <xf numFmtId="3" fontId="5" fillId="0" borderId="60" xfId="0" applyNumberFormat="1" applyFont="1" applyBorder="1" applyAlignment="1">
      <alignment horizontal="center" vertical="center" wrapText="1"/>
    </xf>
    <xf numFmtId="0" fontId="5" fillId="9" borderId="61" xfId="2" applyFont="1" applyFill="1" applyBorder="1" applyAlignment="1">
      <alignment horizontal="center" vertical="center" wrapText="1"/>
    </xf>
    <xf numFmtId="0" fontId="5" fillId="9" borderId="61" xfId="2" applyFont="1" applyFill="1" applyBorder="1" applyAlignment="1">
      <alignment horizontal="left" vertical="center" wrapText="1"/>
    </xf>
    <xf numFmtId="0" fontId="13" fillId="0" borderId="60" xfId="2" applyFont="1" applyBorder="1" applyAlignment="1">
      <alignment vertical="center" wrapText="1"/>
    </xf>
    <xf numFmtId="0" fontId="5" fillId="0" borderId="60" xfId="2" applyFont="1" applyBorder="1" applyAlignment="1">
      <alignment vertical="center" wrapText="1"/>
    </xf>
    <xf numFmtId="3" fontId="5" fillId="0" borderId="23" xfId="0" applyNumberFormat="1" applyFont="1" applyBorder="1" applyAlignment="1">
      <alignment horizontal="center" vertical="center" wrapText="1"/>
    </xf>
    <xf numFmtId="0" fontId="5" fillId="9" borderId="60" xfId="2" applyFont="1" applyFill="1" applyBorder="1" applyAlignment="1">
      <alignment horizontal="left" vertical="center" wrapText="1"/>
    </xf>
    <xf numFmtId="3" fontId="5" fillId="9" borderId="61" xfId="0" applyNumberFormat="1" applyFont="1" applyFill="1" applyBorder="1" applyAlignment="1">
      <alignment horizontal="center" vertical="center" wrapText="1"/>
    </xf>
    <xf numFmtId="3" fontId="5" fillId="9" borderId="20" xfId="0" applyNumberFormat="1" applyFont="1" applyFill="1" applyBorder="1" applyAlignment="1">
      <alignment horizontal="center" vertical="center" wrapText="1"/>
    </xf>
    <xf numFmtId="3" fontId="5" fillId="9" borderId="62" xfId="0" applyNumberFormat="1" applyFont="1" applyFill="1" applyBorder="1" applyAlignment="1">
      <alignment horizontal="center" vertical="center" wrapText="1"/>
    </xf>
    <xf numFmtId="3" fontId="5" fillId="9" borderId="60" xfId="0" applyNumberFormat="1" applyFont="1" applyFill="1" applyBorder="1" applyAlignment="1">
      <alignment horizontal="center" vertical="center" wrapText="1"/>
    </xf>
    <xf numFmtId="0" fontId="5" fillId="9" borderId="63" xfId="2" applyFont="1" applyFill="1" applyBorder="1" applyAlignment="1">
      <alignment horizontal="center" vertical="center" wrapText="1"/>
    </xf>
    <xf numFmtId="0" fontId="5" fillId="9" borderId="66" xfId="2" applyFont="1" applyFill="1" applyBorder="1" applyAlignment="1">
      <alignment vertical="center" wrapText="1"/>
    </xf>
    <xf numFmtId="3" fontId="5" fillId="9" borderId="63" xfId="7" applyNumberFormat="1" applyFont="1" applyFill="1" applyBorder="1" applyAlignment="1">
      <alignment horizontal="center" vertical="center" wrapText="1"/>
    </xf>
    <xf numFmtId="3" fontId="5" fillId="9" borderId="25" xfId="7" applyNumberFormat="1" applyFont="1" applyFill="1" applyBorder="1" applyAlignment="1">
      <alignment horizontal="center" vertical="center" wrapText="1"/>
    </xf>
    <xf numFmtId="3" fontId="5" fillId="9" borderId="58" xfId="7" applyNumberFormat="1" applyFont="1" applyFill="1" applyBorder="1" applyAlignment="1">
      <alignment horizontal="center" vertical="center" wrapText="1"/>
    </xf>
    <xf numFmtId="3" fontId="5" fillId="9" borderId="66" xfId="7" applyNumberFormat="1" applyFont="1" applyFill="1" applyBorder="1" applyAlignment="1">
      <alignment horizontal="center" vertical="center" wrapText="1"/>
    </xf>
    <xf numFmtId="0" fontId="5" fillId="9" borderId="31" xfId="2" applyFont="1" applyFill="1" applyBorder="1" applyAlignment="1">
      <alignment horizontal="center" vertical="center" wrapText="1"/>
    </xf>
    <xf numFmtId="0" fontId="5" fillId="9" borderId="70" xfId="2" applyFont="1" applyFill="1" applyBorder="1" applyAlignment="1">
      <alignment vertical="center" wrapText="1"/>
    </xf>
    <xf numFmtId="164" fontId="5" fillId="9" borderId="31" xfId="7" applyNumberFormat="1" applyFont="1" applyFill="1" applyBorder="1" applyAlignment="1">
      <alignment horizontal="center" vertical="center" wrapText="1"/>
    </xf>
    <xf numFmtId="164" fontId="5" fillId="9" borderId="34" xfId="7" applyNumberFormat="1" applyFont="1" applyFill="1" applyBorder="1" applyAlignment="1">
      <alignment horizontal="center" vertical="center" wrapText="1"/>
    </xf>
    <xf numFmtId="164" fontId="5" fillId="9" borderId="47" xfId="7" applyNumberFormat="1" applyFont="1" applyFill="1" applyBorder="1" applyAlignment="1">
      <alignment horizontal="center" vertical="center" wrapText="1"/>
    </xf>
    <xf numFmtId="164" fontId="5" fillId="9" borderId="70" xfId="7" applyNumberFormat="1" applyFont="1" applyFill="1" applyBorder="1" applyAlignment="1">
      <alignment horizontal="center" vertical="center" wrapText="1"/>
    </xf>
    <xf numFmtId="164" fontId="5" fillId="9" borderId="32" xfId="7" applyNumberFormat="1" applyFont="1" applyFill="1" applyBorder="1" applyAlignment="1">
      <alignment horizontal="center" vertical="center" wrapText="1"/>
    </xf>
    <xf numFmtId="0" fontId="13" fillId="2" borderId="0" xfId="0" applyFont="1" applyFill="1" applyAlignment="1">
      <alignment wrapText="1"/>
    </xf>
    <xf numFmtId="0" fontId="42" fillId="0" borderId="0" xfId="2" applyFont="1" applyAlignment="1">
      <alignment wrapText="1"/>
    </xf>
    <xf numFmtId="0" fontId="47" fillId="0" borderId="0" xfId="2" applyFont="1" applyAlignment="1">
      <alignment horizontal="center" vertical="center" wrapText="1"/>
    </xf>
    <xf numFmtId="0" fontId="13" fillId="0" borderId="0" xfId="0" applyFont="1" applyAlignment="1">
      <alignment wrapText="1"/>
    </xf>
    <xf numFmtId="0" fontId="5" fillId="0" borderId="31" xfId="9" applyFont="1" applyFill="1" applyBorder="1" applyAlignment="1">
      <alignment horizontal="center" vertical="center" wrapText="1"/>
    </xf>
    <xf numFmtId="0" fontId="5" fillId="0" borderId="34" xfId="9" applyFont="1" applyFill="1" applyBorder="1" applyAlignment="1">
      <alignment horizontal="center" vertical="center" wrapText="1"/>
    </xf>
    <xf numFmtId="0" fontId="5" fillId="0" borderId="47" xfId="9" applyFont="1" applyFill="1" applyBorder="1" applyAlignment="1">
      <alignment horizontal="center" vertical="center" wrapText="1"/>
    </xf>
    <xf numFmtId="0" fontId="5" fillId="0" borderId="70" xfId="9" applyFont="1" applyFill="1" applyBorder="1" applyAlignment="1">
      <alignment horizontal="center" vertical="center" wrapText="1"/>
    </xf>
    <xf numFmtId="49" fontId="13" fillId="0" borderId="60" xfId="9" applyNumberFormat="1" applyFont="1" applyBorder="1" applyAlignment="1">
      <alignment horizontal="center" vertical="center" wrapText="1"/>
    </xf>
    <xf numFmtId="0" fontId="13" fillId="0" borderId="62" xfId="9" applyFont="1" applyBorder="1" applyAlignment="1">
      <alignment vertical="center" wrapText="1"/>
    </xf>
    <xf numFmtId="3" fontId="13" fillId="0" borderId="61" xfId="9" applyNumberFormat="1" applyFont="1" applyBorder="1" applyAlignment="1">
      <alignment horizontal="center" vertical="center" wrapText="1"/>
    </xf>
    <xf numFmtId="3" fontId="13" fillId="0" borderId="20" xfId="9" applyNumberFormat="1" applyFont="1" applyBorder="1" applyAlignment="1">
      <alignment horizontal="center" vertical="center" wrapText="1"/>
    </xf>
    <xf numFmtId="3" fontId="13" fillId="0" borderId="62" xfId="9" applyNumberFormat="1" applyFont="1" applyBorder="1" applyAlignment="1">
      <alignment horizontal="center" vertical="center" wrapText="1"/>
    </xf>
    <xf numFmtId="3" fontId="13" fillId="0" borderId="60" xfId="9" applyNumberFormat="1" applyFont="1" applyBorder="1" applyAlignment="1">
      <alignment horizontal="center" vertical="center" wrapText="1"/>
    </xf>
    <xf numFmtId="3" fontId="13" fillId="0" borderId="62" xfId="9" quotePrefix="1" applyNumberFormat="1" applyFont="1" applyBorder="1" applyAlignment="1">
      <alignment horizontal="center" vertical="center" wrapText="1"/>
    </xf>
    <xf numFmtId="3" fontId="13" fillId="0" borderId="60" xfId="9" quotePrefix="1" applyNumberFormat="1" applyFont="1" applyBorder="1" applyAlignment="1">
      <alignment horizontal="center" vertical="center" wrapText="1"/>
    </xf>
    <xf numFmtId="49" fontId="13" fillId="0" borderId="60" xfId="9" applyNumberFormat="1" applyFont="1" applyFill="1" applyBorder="1" applyAlignment="1">
      <alignment horizontal="center" vertical="center" wrapText="1"/>
    </xf>
    <xf numFmtId="0" fontId="13" fillId="0" borderId="62" xfId="9" applyFont="1" applyFill="1" applyBorder="1" applyAlignment="1">
      <alignment vertical="center" wrapText="1"/>
    </xf>
    <xf numFmtId="3" fontId="13" fillId="0" borderId="61" xfId="9" applyNumberFormat="1" applyFont="1" applyFill="1" applyBorder="1" applyAlignment="1">
      <alignment horizontal="center" vertical="center" wrapText="1"/>
    </xf>
    <xf numFmtId="3" fontId="13" fillId="0" borderId="20" xfId="9" applyNumberFormat="1" applyFont="1" applyFill="1" applyBorder="1" applyAlignment="1">
      <alignment horizontal="center" vertical="center" wrapText="1"/>
    </xf>
    <xf numFmtId="3" fontId="13" fillId="0" borderId="62" xfId="9" applyNumberFormat="1" applyFont="1" applyFill="1" applyBorder="1" applyAlignment="1">
      <alignment horizontal="center" vertical="center" wrapText="1"/>
    </xf>
    <xf numFmtId="3" fontId="13" fillId="0" borderId="60" xfId="9" applyNumberFormat="1" applyFont="1" applyFill="1" applyBorder="1" applyAlignment="1">
      <alignment horizontal="center" vertical="center" wrapText="1"/>
    </xf>
    <xf numFmtId="49" fontId="13" fillId="0" borderId="64" xfId="9" applyNumberFormat="1" applyFont="1" applyFill="1" applyBorder="1" applyAlignment="1">
      <alignment horizontal="center" vertical="center" wrapText="1"/>
    </xf>
    <xf numFmtId="0" fontId="13" fillId="0" borderId="97" xfId="9" applyFont="1" applyFill="1" applyBorder="1" applyAlignment="1">
      <alignment vertical="center" wrapText="1"/>
    </xf>
    <xf numFmtId="3" fontId="13" fillId="0" borderId="65" xfId="9" applyNumberFormat="1" applyFont="1" applyFill="1" applyBorder="1" applyAlignment="1">
      <alignment horizontal="center" vertical="center" wrapText="1"/>
    </xf>
    <xf numFmtId="3" fontId="13" fillId="0" borderId="28" xfId="9" applyNumberFormat="1" applyFont="1" applyFill="1" applyBorder="1" applyAlignment="1">
      <alignment horizontal="center" vertical="center" wrapText="1"/>
    </xf>
    <xf numFmtId="3" fontId="13" fillId="0" borderId="97" xfId="9" applyNumberFormat="1" applyFont="1" applyFill="1" applyBorder="1" applyAlignment="1">
      <alignment horizontal="center" vertical="center" wrapText="1"/>
    </xf>
    <xf numFmtId="3" fontId="13" fillId="0" borderId="64" xfId="9" applyNumberFormat="1" applyFont="1" applyFill="1" applyBorder="1" applyAlignment="1">
      <alignment horizontal="center" vertical="center" wrapText="1"/>
    </xf>
    <xf numFmtId="3" fontId="13" fillId="0" borderId="64" xfId="9" applyNumberFormat="1" applyFont="1" applyBorder="1" applyAlignment="1">
      <alignment horizontal="center" vertical="center" wrapText="1"/>
    </xf>
    <xf numFmtId="49" fontId="5" fillId="0" borderId="70" xfId="9" applyNumberFormat="1" applyFont="1" applyBorder="1" applyAlignment="1">
      <alignment horizontal="center" vertical="center" wrapText="1"/>
    </xf>
    <xf numFmtId="0" fontId="5" fillId="0" borderId="47" xfId="9" applyFont="1" applyBorder="1" applyAlignment="1">
      <alignment vertical="center" wrapText="1"/>
    </xf>
    <xf numFmtId="3" fontId="5" fillId="0" borderId="31" xfId="9" applyNumberFormat="1" applyFont="1" applyFill="1" applyBorder="1" applyAlignment="1">
      <alignment horizontal="center" vertical="center" wrapText="1"/>
    </xf>
    <xf numFmtId="3" fontId="5" fillId="0" borderId="34" xfId="9" applyNumberFormat="1" applyFont="1" applyFill="1" applyBorder="1" applyAlignment="1">
      <alignment horizontal="center" vertical="center" wrapText="1"/>
    </xf>
    <xf numFmtId="3" fontId="5" fillId="0" borderId="47" xfId="9" applyNumberFormat="1" applyFont="1" applyFill="1" applyBorder="1" applyAlignment="1">
      <alignment horizontal="center" vertical="center" wrapText="1"/>
    </xf>
    <xf numFmtId="3" fontId="5" fillId="0" borderId="70" xfId="9" applyNumberFormat="1" applyFont="1" applyFill="1" applyBorder="1" applyAlignment="1">
      <alignment horizontal="center" vertical="center" wrapText="1"/>
    </xf>
    <xf numFmtId="3" fontId="5" fillId="0" borderId="70" xfId="9" applyNumberFormat="1" applyFont="1" applyBorder="1" applyAlignment="1">
      <alignment horizontal="center" vertical="center" wrapText="1"/>
    </xf>
    <xf numFmtId="3" fontId="5" fillId="0" borderId="31" xfId="9" applyNumberFormat="1" applyFont="1" applyBorder="1" applyAlignment="1">
      <alignment horizontal="center" vertical="center" wrapText="1"/>
    </xf>
    <xf numFmtId="3" fontId="5" fillId="0" borderId="34" xfId="9" applyNumberFormat="1" applyFont="1" applyBorder="1" applyAlignment="1">
      <alignment horizontal="center" vertical="center" wrapText="1"/>
    </xf>
    <xf numFmtId="3" fontId="5" fillId="0" borderId="47" xfId="9" applyNumberFormat="1" applyFont="1" applyBorder="1" applyAlignment="1">
      <alignment horizontal="center" vertical="center" wrapText="1"/>
    </xf>
    <xf numFmtId="49" fontId="13" fillId="0" borderId="64" xfId="9" applyNumberFormat="1" applyFont="1" applyBorder="1" applyAlignment="1">
      <alignment horizontal="center" vertical="center" wrapText="1"/>
    </xf>
    <xf numFmtId="0" fontId="13" fillId="0" borderId="97" xfId="9" applyFont="1" applyBorder="1" applyAlignment="1">
      <alignment vertical="center" wrapText="1"/>
    </xf>
    <xf numFmtId="0" fontId="5" fillId="0" borderId="32" xfId="9" applyFont="1" applyBorder="1" applyAlignment="1">
      <alignment vertical="center" wrapText="1"/>
    </xf>
    <xf numFmtId="49" fontId="48" fillId="5" borderId="31" xfId="9" applyNumberFormat="1" applyFont="1" applyFill="1" applyBorder="1" applyAlignment="1">
      <alignment vertical="center" wrapText="1"/>
    </xf>
    <xf numFmtId="49" fontId="48" fillId="5" borderId="31" xfId="9" applyNumberFormat="1" applyFont="1" applyFill="1" applyBorder="1" applyAlignment="1">
      <alignment horizontal="center" vertical="center" wrapText="1"/>
    </xf>
    <xf numFmtId="49" fontId="13" fillId="0" borderId="18" xfId="9" applyNumberFormat="1" applyFont="1" applyFill="1" applyBorder="1" applyAlignment="1">
      <alignment vertical="center" wrapText="1"/>
    </xf>
    <xf numFmtId="49" fontId="13" fillId="0" borderId="23" xfId="9" applyNumberFormat="1" applyFont="1" applyFill="1" applyBorder="1" applyAlignment="1">
      <alignment vertical="center" wrapText="1"/>
    </xf>
    <xf numFmtId="49" fontId="5" fillId="0" borderId="66" xfId="9" applyNumberFormat="1" applyFont="1" applyBorder="1" applyAlignment="1">
      <alignment horizontal="center" vertical="center" wrapText="1"/>
    </xf>
    <xf numFmtId="49" fontId="5" fillId="0" borderId="30" xfId="9" applyNumberFormat="1" applyFont="1" applyFill="1" applyBorder="1" applyAlignment="1">
      <alignment vertical="center" wrapText="1"/>
    </xf>
    <xf numFmtId="49" fontId="5" fillId="0" borderId="3" xfId="9" applyNumberFormat="1" applyFont="1" applyBorder="1" applyAlignment="1">
      <alignment horizontal="center" vertical="center" wrapText="1"/>
    </xf>
    <xf numFmtId="49" fontId="13" fillId="0" borderId="6" xfId="9" applyNumberFormat="1" applyFont="1" applyFill="1" applyBorder="1" applyAlignment="1">
      <alignment vertical="center" wrapText="1"/>
    </xf>
    <xf numFmtId="3" fontId="13" fillId="0" borderId="6" xfId="9" applyNumberFormat="1" applyFont="1" applyFill="1" applyBorder="1" applyAlignment="1">
      <alignment horizontal="center" vertical="center" wrapText="1"/>
    </xf>
    <xf numFmtId="3" fontId="13" fillId="0" borderId="13" xfId="9" applyNumberFormat="1" applyFont="1" applyFill="1" applyBorder="1" applyAlignment="1">
      <alignment horizontal="center" vertical="center" wrapText="1"/>
    </xf>
    <xf numFmtId="3" fontId="13" fillId="0" borderId="59" xfId="9" applyNumberFormat="1" applyFont="1" applyFill="1" applyBorder="1" applyAlignment="1">
      <alignment horizontal="center" vertical="center" wrapText="1"/>
    </xf>
    <xf numFmtId="3" fontId="13" fillId="0" borderId="3" xfId="9" applyNumberFormat="1" applyFont="1" applyFill="1" applyBorder="1" applyAlignment="1">
      <alignment horizontal="center" vertical="center" wrapText="1"/>
    </xf>
    <xf numFmtId="3" fontId="13" fillId="0" borderId="18" xfId="9" applyNumberFormat="1" applyFont="1" applyFill="1" applyBorder="1" applyAlignment="1">
      <alignment horizontal="center" vertical="center" wrapText="1"/>
    </xf>
    <xf numFmtId="49" fontId="5" fillId="0" borderId="60" xfId="9" applyNumberFormat="1" applyFont="1" applyBorder="1" applyAlignment="1">
      <alignment horizontal="center" vertical="center" wrapText="1"/>
    </xf>
    <xf numFmtId="49" fontId="13" fillId="0" borderId="60" xfId="9" applyNumberFormat="1" applyFont="1" applyFill="1" applyBorder="1" applyAlignment="1">
      <alignment vertical="center" wrapText="1"/>
    </xf>
    <xf numFmtId="3" fontId="13" fillId="0" borderId="23" xfId="9" applyNumberFormat="1" applyFont="1" applyFill="1" applyBorder="1" applyAlignment="1">
      <alignment horizontal="center" vertical="center" wrapText="1"/>
    </xf>
    <xf numFmtId="49" fontId="13" fillId="0" borderId="66" xfId="9" applyNumberFormat="1" applyFont="1" applyFill="1" applyBorder="1" applyAlignment="1">
      <alignment vertical="center" wrapText="1"/>
    </xf>
    <xf numFmtId="3" fontId="13" fillId="0" borderId="23" xfId="9" applyNumberFormat="1" applyFont="1" applyBorder="1" applyAlignment="1">
      <alignment horizontal="center" vertical="center" wrapText="1"/>
    </xf>
    <xf numFmtId="3" fontId="13" fillId="0" borderId="66" xfId="9" applyNumberFormat="1" applyFont="1" applyFill="1" applyBorder="1" applyAlignment="1">
      <alignment horizontal="center" vertical="center" wrapText="1"/>
    </xf>
    <xf numFmtId="49" fontId="5" fillId="9" borderId="70" xfId="9" applyNumberFormat="1" applyFont="1" applyFill="1" applyBorder="1" applyAlignment="1">
      <alignment horizontal="center" vertical="center" wrapText="1"/>
    </xf>
    <xf numFmtId="0" fontId="5" fillId="9" borderId="47" xfId="9" applyFont="1" applyFill="1" applyBorder="1" applyAlignment="1">
      <alignment vertical="center" wrapText="1"/>
    </xf>
    <xf numFmtId="3" fontId="5" fillId="9" borderId="31" xfId="9" applyNumberFormat="1" applyFont="1" applyFill="1" applyBorder="1" applyAlignment="1">
      <alignment horizontal="center" vertical="center" wrapText="1"/>
    </xf>
    <xf numFmtId="3" fontId="5" fillId="9" borderId="34" xfId="9" applyNumberFormat="1" applyFont="1" applyFill="1" applyBorder="1" applyAlignment="1">
      <alignment horizontal="center" vertical="center" wrapText="1"/>
    </xf>
    <xf numFmtId="3" fontId="5" fillId="9" borderId="47" xfId="9" applyNumberFormat="1" applyFont="1" applyFill="1" applyBorder="1" applyAlignment="1">
      <alignment horizontal="center" vertical="center" wrapText="1"/>
    </xf>
    <xf numFmtId="3" fontId="5" fillId="9" borderId="70" xfId="9" applyNumberFormat="1" applyFont="1" applyFill="1" applyBorder="1" applyAlignment="1">
      <alignment horizontal="center" vertical="center" wrapText="1"/>
    </xf>
    <xf numFmtId="3" fontId="5" fillId="9" borderId="37" xfId="9" applyNumberFormat="1" applyFont="1" applyFill="1" applyBorder="1" applyAlignment="1">
      <alignment horizontal="center" vertical="center" wrapText="1"/>
    </xf>
    <xf numFmtId="0" fontId="13" fillId="5" borderId="20" xfId="0" applyFont="1" applyFill="1" applyBorder="1" applyAlignment="1">
      <alignment wrapText="1"/>
    </xf>
    <xf numFmtId="0" fontId="5" fillId="5" borderId="20" xfId="0" applyFont="1" applyFill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left" vertical="center" wrapText="1"/>
    </xf>
    <xf numFmtId="0" fontId="13" fillId="0" borderId="20" xfId="0" applyFont="1" applyBorder="1" applyAlignment="1">
      <alignment wrapText="1"/>
    </xf>
    <xf numFmtId="0" fontId="13" fillId="0" borderId="0" xfId="0" applyFont="1" applyBorder="1" applyAlignment="1">
      <alignment horizontal="left" vertical="center" wrapText="1"/>
    </xf>
    <xf numFmtId="0" fontId="13" fillId="0" borderId="0" xfId="0" applyFont="1" applyBorder="1" applyAlignment="1">
      <alignment wrapText="1"/>
    </xf>
    <xf numFmtId="0" fontId="3" fillId="2" borderId="0" xfId="1" applyFont="1" applyFill="1" applyAlignment="1">
      <alignment horizontal="center" vertical="center" wrapText="1"/>
    </xf>
    <xf numFmtId="0" fontId="4" fillId="2" borderId="0" xfId="1" applyFont="1" applyFill="1" applyBorder="1" applyAlignment="1">
      <alignment horizontal="center" wrapText="1"/>
    </xf>
    <xf numFmtId="0" fontId="3" fillId="3" borderId="1" xfId="1" applyFont="1" applyFill="1" applyBorder="1" applyAlignment="1">
      <alignment horizontal="center" vertical="center" wrapText="1"/>
    </xf>
    <xf numFmtId="0" fontId="3" fillId="3" borderId="7" xfId="1" applyFont="1" applyFill="1" applyBorder="1" applyAlignment="1">
      <alignment horizontal="center" vertical="center" wrapText="1"/>
    </xf>
    <xf numFmtId="0" fontId="3" fillId="3" borderId="2" xfId="1" applyFont="1" applyFill="1" applyBorder="1" applyAlignment="1">
      <alignment horizontal="center" vertical="center" wrapText="1"/>
    </xf>
    <xf numFmtId="0" fontId="3" fillId="3" borderId="36" xfId="1" applyFont="1" applyFill="1" applyBorder="1" applyAlignment="1">
      <alignment horizontal="center" vertical="center" wrapText="1"/>
    </xf>
    <xf numFmtId="0" fontId="3" fillId="3" borderId="8" xfId="1" applyFont="1" applyFill="1" applyBorder="1" applyAlignment="1">
      <alignment horizontal="center" vertical="center" wrapText="1"/>
    </xf>
    <xf numFmtId="0" fontId="3" fillId="3" borderId="37" xfId="1" applyFont="1" applyFill="1" applyBorder="1" applyAlignment="1">
      <alignment horizontal="center" vertical="center" wrapText="1"/>
    </xf>
    <xf numFmtId="0" fontId="3" fillId="3" borderId="3" xfId="1" applyFont="1" applyFill="1" applyBorder="1" applyAlignment="1">
      <alignment horizontal="center" vertical="center" wrapText="1"/>
    </xf>
    <xf numFmtId="0" fontId="3" fillId="3" borderId="4" xfId="1" applyFont="1" applyFill="1" applyBorder="1" applyAlignment="1">
      <alignment horizontal="center" vertical="center" wrapText="1"/>
    </xf>
    <xf numFmtId="0" fontId="3" fillId="3" borderId="5" xfId="1" applyFont="1" applyFill="1" applyBorder="1" applyAlignment="1">
      <alignment horizontal="center" vertical="center" wrapText="1"/>
    </xf>
    <xf numFmtId="0" fontId="3" fillId="3" borderId="6" xfId="1" applyFont="1" applyFill="1" applyBorder="1" applyAlignment="1">
      <alignment horizontal="center" vertical="center" wrapText="1"/>
    </xf>
    <xf numFmtId="0" fontId="2" fillId="0" borderId="19" xfId="1" applyFont="1" applyFill="1" applyBorder="1" applyAlignment="1">
      <alignment horizontal="left" vertical="center" wrapText="1"/>
    </xf>
    <xf numFmtId="0" fontId="2" fillId="0" borderId="20" xfId="1" applyFont="1" applyFill="1" applyBorder="1" applyAlignment="1">
      <alignment horizontal="left" vertical="center" wrapText="1"/>
    </xf>
    <xf numFmtId="0" fontId="2" fillId="0" borderId="21" xfId="1" applyFont="1" applyFill="1" applyBorder="1" applyAlignment="1">
      <alignment horizontal="left" vertical="center" wrapText="1"/>
    </xf>
    <xf numFmtId="0" fontId="2" fillId="0" borderId="15" xfId="1" applyFont="1" applyFill="1" applyBorder="1" applyAlignment="1">
      <alignment horizontal="left" vertical="center" wrapText="1"/>
    </xf>
    <xf numFmtId="0" fontId="2" fillId="0" borderId="16" xfId="1" applyFont="1" applyFill="1" applyBorder="1"/>
    <xf numFmtId="0" fontId="2" fillId="0" borderId="44" xfId="1" applyFont="1" applyFill="1" applyBorder="1"/>
    <xf numFmtId="0" fontId="3" fillId="4" borderId="31" xfId="1" applyFont="1" applyFill="1" applyBorder="1" applyAlignment="1">
      <alignment horizontal="left" vertical="center" wrapText="1"/>
    </xf>
    <xf numFmtId="0" fontId="3" fillId="4" borderId="32" xfId="1" applyFont="1" applyFill="1" applyBorder="1" applyAlignment="1">
      <alignment horizontal="left" vertical="center" wrapText="1"/>
    </xf>
    <xf numFmtId="0" fontId="2" fillId="0" borderId="24" xfId="1" applyFont="1" applyFill="1" applyBorder="1" applyAlignment="1">
      <alignment horizontal="left" vertical="center" wrapText="1"/>
    </xf>
    <xf numFmtId="0" fontId="2" fillId="0" borderId="25" xfId="1" applyFont="1" applyFill="1" applyBorder="1" applyAlignment="1">
      <alignment horizontal="left" vertical="center" wrapText="1"/>
    </xf>
    <xf numFmtId="0" fontId="2" fillId="0" borderId="26" xfId="1" applyFont="1" applyFill="1" applyBorder="1" applyAlignment="1">
      <alignment horizontal="left" vertical="center" wrapText="1"/>
    </xf>
    <xf numFmtId="0" fontId="2" fillId="0" borderId="4" xfId="1" applyFont="1" applyFill="1" applyBorder="1" applyAlignment="1">
      <alignment horizontal="left" vertical="center" wrapText="1"/>
    </xf>
    <xf numFmtId="0" fontId="2" fillId="0" borderId="13" xfId="1" applyFont="1" applyFill="1" applyBorder="1" applyAlignment="1">
      <alignment horizontal="left" vertical="center" wrapText="1"/>
    </xf>
    <xf numFmtId="0" fontId="2" fillId="0" borderId="14" xfId="1" applyFont="1" applyFill="1" applyBorder="1" applyAlignment="1">
      <alignment horizontal="left" vertical="center" wrapText="1"/>
    </xf>
    <xf numFmtId="0" fontId="3" fillId="2" borderId="0" xfId="1" applyFont="1" applyFill="1" applyAlignment="1">
      <alignment horizontal="left" wrapText="1"/>
    </xf>
    <xf numFmtId="0" fontId="5" fillId="2" borderId="8" xfId="1" applyFont="1" applyFill="1" applyBorder="1" applyAlignment="1">
      <alignment horizontal="right"/>
    </xf>
    <xf numFmtId="0" fontId="6" fillId="0" borderId="0" xfId="1" applyFont="1" applyFill="1" applyAlignment="1">
      <alignment horizontal="left" wrapText="1"/>
    </xf>
    <xf numFmtId="0" fontId="3" fillId="0" borderId="24" xfId="2" applyFont="1" applyFill="1" applyBorder="1" applyAlignment="1">
      <alignment horizontal="left" vertical="center"/>
    </xf>
    <xf numFmtId="0" fontId="3" fillId="0" borderId="25" xfId="2" applyFont="1" applyFill="1" applyBorder="1" applyAlignment="1">
      <alignment horizontal="left" vertical="center"/>
    </xf>
    <xf numFmtId="0" fontId="3" fillId="0" borderId="26" xfId="2" applyFont="1" applyFill="1" applyBorder="1" applyAlignment="1">
      <alignment horizontal="left" vertical="center"/>
    </xf>
    <xf numFmtId="0" fontId="3" fillId="5" borderId="7" xfId="2" applyFont="1" applyFill="1" applyBorder="1" applyAlignment="1">
      <alignment horizontal="left" vertical="center"/>
    </xf>
    <xf numFmtId="0" fontId="3" fillId="5" borderId="8" xfId="2" applyFont="1" applyFill="1" applyBorder="1" applyAlignment="1">
      <alignment horizontal="left" vertical="center"/>
    </xf>
    <xf numFmtId="0" fontId="3" fillId="5" borderId="37" xfId="2" applyFont="1" applyFill="1" applyBorder="1" applyAlignment="1">
      <alignment horizontal="left" vertical="center"/>
    </xf>
    <xf numFmtId="0" fontId="3" fillId="0" borderId="19" xfId="2" applyFont="1" applyFill="1" applyBorder="1" applyAlignment="1">
      <alignment horizontal="left" vertical="center" wrapText="1"/>
    </xf>
    <xf numFmtId="0" fontId="3" fillId="0" borderId="20" xfId="2" applyFont="1" applyFill="1" applyBorder="1" applyAlignment="1">
      <alignment horizontal="left" vertical="center" wrapText="1"/>
    </xf>
    <xf numFmtId="0" fontId="3" fillId="0" borderId="21" xfId="2" applyFont="1" applyFill="1" applyBorder="1" applyAlignment="1">
      <alignment horizontal="left" vertical="center" wrapText="1"/>
    </xf>
    <xf numFmtId="0" fontId="3" fillId="0" borderId="19" xfId="2" applyFont="1" applyFill="1" applyBorder="1" applyAlignment="1">
      <alignment horizontal="left" vertical="center"/>
    </xf>
    <xf numFmtId="0" fontId="3" fillId="0" borderId="20" xfId="2" applyFont="1" applyFill="1" applyBorder="1" applyAlignment="1">
      <alignment horizontal="left" vertical="center"/>
    </xf>
    <xf numFmtId="0" fontId="3" fillId="0" borderId="21" xfId="2" applyFont="1" applyFill="1" applyBorder="1" applyAlignment="1">
      <alignment horizontal="left" vertical="center"/>
    </xf>
    <xf numFmtId="0" fontId="3" fillId="0" borderId="0" xfId="2" applyFont="1" applyAlignment="1">
      <alignment horizontal="center"/>
    </xf>
    <xf numFmtId="0" fontId="9" fillId="3" borderId="1" xfId="2" applyFont="1" applyFill="1" applyBorder="1" applyAlignment="1">
      <alignment horizontal="center" vertical="center" wrapText="1"/>
    </xf>
    <xf numFmtId="0" fontId="9" fillId="3" borderId="2" xfId="2" applyFont="1" applyFill="1" applyBorder="1" applyAlignment="1">
      <alignment horizontal="center" vertical="center" wrapText="1"/>
    </xf>
    <xf numFmtId="0" fontId="9" fillId="3" borderId="36" xfId="2" applyFont="1" applyFill="1" applyBorder="1" applyAlignment="1">
      <alignment horizontal="center" vertical="center" wrapText="1"/>
    </xf>
    <xf numFmtId="0" fontId="9" fillId="3" borderId="48" xfId="2" applyFont="1" applyFill="1" applyBorder="1" applyAlignment="1">
      <alignment horizontal="center" vertical="center" wrapText="1"/>
    </xf>
    <xf numFmtId="0" fontId="9" fillId="3" borderId="0" xfId="2" applyFont="1" applyFill="1" applyBorder="1" applyAlignment="1">
      <alignment horizontal="center" vertical="center" wrapText="1"/>
    </xf>
    <xf numFmtId="0" fontId="9" fillId="3" borderId="49" xfId="2" applyFont="1" applyFill="1" applyBorder="1" applyAlignment="1">
      <alignment horizontal="center" vertical="center" wrapText="1"/>
    </xf>
    <xf numFmtId="0" fontId="9" fillId="3" borderId="31" xfId="2" applyFont="1" applyFill="1" applyBorder="1" applyAlignment="1">
      <alignment horizontal="center" vertical="center" wrapText="1"/>
    </xf>
    <xf numFmtId="0" fontId="9" fillId="3" borderId="45" xfId="2" applyFont="1" applyFill="1" applyBorder="1" applyAlignment="1">
      <alignment horizontal="center" vertical="center" wrapText="1"/>
    </xf>
    <xf numFmtId="0" fontId="9" fillId="3" borderId="46" xfId="2" applyFont="1" applyFill="1" applyBorder="1" applyAlignment="1">
      <alignment horizontal="center" vertical="center" wrapText="1"/>
    </xf>
    <xf numFmtId="0" fontId="9" fillId="3" borderId="47" xfId="2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left" vertical="center"/>
    </xf>
    <xf numFmtId="0" fontId="3" fillId="0" borderId="13" xfId="2" applyFont="1" applyFill="1" applyBorder="1" applyAlignment="1">
      <alignment horizontal="left" vertical="center"/>
    </xf>
    <xf numFmtId="0" fontId="3" fillId="0" borderId="14" xfId="2" applyFont="1" applyFill="1" applyBorder="1" applyAlignment="1">
      <alignment horizontal="left" vertical="center"/>
    </xf>
    <xf numFmtId="14" fontId="5" fillId="0" borderId="1" xfId="0" applyNumberFormat="1" applyFont="1" applyBorder="1" applyAlignment="1">
      <alignment horizontal="center" vertical="center" textRotation="90" wrapText="1"/>
    </xf>
    <xf numFmtId="0" fontId="5" fillId="0" borderId="48" xfId="0" applyFont="1" applyBorder="1" applyAlignment="1">
      <alignment horizontal="center" vertical="center" textRotation="90" wrapText="1"/>
    </xf>
    <xf numFmtId="0" fontId="5" fillId="0" borderId="7" xfId="0" applyFont="1" applyBorder="1" applyAlignment="1">
      <alignment horizontal="center" vertical="center" textRotation="90" wrapText="1"/>
    </xf>
    <xf numFmtId="14" fontId="5" fillId="0" borderId="56" xfId="0" applyNumberFormat="1" applyFont="1" applyBorder="1" applyAlignment="1">
      <alignment horizontal="center" vertical="center" textRotation="90" wrapText="1"/>
    </xf>
    <xf numFmtId="14" fontId="5" fillId="0" borderId="57" xfId="0" applyNumberFormat="1" applyFont="1" applyBorder="1" applyAlignment="1">
      <alignment horizontal="center" vertical="center" textRotation="90" wrapText="1"/>
    </xf>
    <xf numFmtId="14" fontId="5" fillId="0" borderId="67" xfId="0" applyNumberFormat="1" applyFont="1" applyBorder="1" applyAlignment="1">
      <alignment horizontal="center" vertical="center" textRotation="90" wrapText="1"/>
    </xf>
    <xf numFmtId="0" fontId="5" fillId="0" borderId="3" xfId="0" applyFont="1" applyBorder="1" applyAlignment="1">
      <alignment horizontal="center" vertical="center" textRotation="90" wrapText="1"/>
    </xf>
    <xf numFmtId="0" fontId="5" fillId="0" borderId="60" xfId="0" applyFont="1" applyBorder="1" applyAlignment="1">
      <alignment horizontal="center" vertical="center" textRotation="90" wrapText="1"/>
    </xf>
    <xf numFmtId="0" fontId="5" fillId="0" borderId="66" xfId="0" applyFont="1" applyBorder="1" applyAlignment="1">
      <alignment horizontal="center" vertical="center" textRotation="90" wrapText="1"/>
    </xf>
    <xf numFmtId="0" fontId="14" fillId="0" borderId="0" xfId="0" applyFont="1" applyFill="1" applyAlignment="1">
      <alignment horizontal="right" vertical="center" wrapText="1"/>
    </xf>
    <xf numFmtId="164" fontId="16" fillId="0" borderId="0" xfId="4" applyNumberFormat="1" applyFont="1" applyFill="1" applyBorder="1" applyAlignment="1">
      <alignment horizontal="center" wrapText="1"/>
    </xf>
    <xf numFmtId="0" fontId="5" fillId="0" borderId="8" xfId="0" applyFont="1" applyFill="1" applyBorder="1" applyAlignment="1">
      <alignment horizontal="right" wrapText="1"/>
    </xf>
    <xf numFmtId="0" fontId="5" fillId="5" borderId="1" xfId="0" applyFont="1" applyFill="1" applyBorder="1" applyAlignment="1">
      <alignment horizontal="center" vertical="center" wrapText="1"/>
    </xf>
    <xf numFmtId="0" fontId="5" fillId="5" borderId="48" xfId="0" applyFont="1" applyFill="1" applyBorder="1" applyAlignment="1">
      <alignment horizontal="center" vertical="center" wrapText="1"/>
    </xf>
    <xf numFmtId="0" fontId="5" fillId="5" borderId="56" xfId="0" applyFont="1" applyFill="1" applyBorder="1" applyAlignment="1">
      <alignment horizontal="center" vertical="center" wrapText="1"/>
    </xf>
    <xf numFmtId="0" fontId="5" fillId="5" borderId="57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5" borderId="36" xfId="0" applyFont="1" applyFill="1" applyBorder="1" applyAlignment="1">
      <alignment horizontal="center" vertical="center" wrapText="1"/>
    </xf>
    <xf numFmtId="14" fontId="5" fillId="0" borderId="50" xfId="0" applyNumberFormat="1" applyFont="1" applyBorder="1" applyAlignment="1">
      <alignment horizontal="center" vertical="center" textRotation="90" wrapText="1"/>
    </xf>
    <xf numFmtId="0" fontId="5" fillId="0" borderId="38" xfId="0" applyFont="1" applyBorder="1" applyAlignment="1">
      <alignment horizontal="center" vertical="center" textRotation="90" wrapText="1"/>
    </xf>
    <xf numFmtId="0" fontId="5" fillId="0" borderId="9" xfId="0" applyFont="1" applyBorder="1" applyAlignment="1">
      <alignment horizontal="center" vertical="center" textRotation="90" wrapText="1"/>
    </xf>
    <xf numFmtId="14" fontId="5" fillId="0" borderId="48" xfId="0" applyNumberFormat="1" applyFont="1" applyBorder="1" applyAlignment="1">
      <alignment horizontal="center" vertical="center" textRotation="90" wrapText="1"/>
    </xf>
    <xf numFmtId="14" fontId="5" fillId="0" borderId="7" xfId="0" applyNumberFormat="1" applyFont="1" applyBorder="1" applyAlignment="1">
      <alignment horizontal="center" vertical="center" textRotation="90" wrapText="1"/>
    </xf>
    <xf numFmtId="0" fontId="5" fillId="0" borderId="6" xfId="0" applyFont="1" applyBorder="1" applyAlignment="1">
      <alignment horizontal="center" vertical="center" textRotation="90" wrapText="1"/>
    </xf>
    <xf numFmtId="0" fontId="5" fillId="0" borderId="61" xfId="0" applyFont="1" applyBorder="1" applyAlignment="1">
      <alignment horizontal="center" vertical="center" textRotation="90" wrapText="1"/>
    </xf>
    <xf numFmtId="0" fontId="5" fillId="0" borderId="63" xfId="0" applyFont="1" applyBorder="1" applyAlignment="1">
      <alignment horizontal="center" vertical="center" textRotation="90" wrapText="1"/>
    </xf>
    <xf numFmtId="0" fontId="5" fillId="5" borderId="5" xfId="0" applyFont="1" applyFill="1" applyBorder="1" applyAlignment="1">
      <alignment horizontal="center" vertical="center" wrapText="1"/>
    </xf>
    <xf numFmtId="0" fontId="5" fillId="5" borderId="54" xfId="0" applyFont="1" applyFill="1" applyBorder="1" applyAlignment="1">
      <alignment horizontal="center" vertical="center" wrapText="1"/>
    </xf>
    <xf numFmtId="0" fontId="5" fillId="5" borderId="68" xfId="0" applyFont="1" applyFill="1" applyBorder="1" applyAlignment="1">
      <alignment horizontal="center" vertical="center" wrapText="1"/>
    </xf>
    <xf numFmtId="0" fontId="5" fillId="5" borderId="66" xfId="0" applyFont="1" applyFill="1" applyBorder="1" applyAlignment="1">
      <alignment horizontal="center" vertical="center" wrapText="1"/>
    </xf>
    <xf numFmtId="0" fontId="5" fillId="5" borderId="45" xfId="0" applyFont="1" applyFill="1" applyBorder="1" applyAlignment="1">
      <alignment horizontal="center" vertical="center" wrapText="1"/>
    </xf>
    <xf numFmtId="0" fontId="5" fillId="5" borderId="34" xfId="0" applyFont="1" applyFill="1" applyBorder="1" applyAlignment="1">
      <alignment horizontal="center" vertical="center" wrapText="1"/>
    </xf>
    <xf numFmtId="0" fontId="5" fillId="5" borderId="35" xfId="0" applyFont="1" applyFill="1" applyBorder="1" applyAlignment="1">
      <alignment horizontal="center" vertical="center" wrapText="1"/>
    </xf>
    <xf numFmtId="0" fontId="5" fillId="5" borderId="33" xfId="0" applyFont="1" applyFill="1" applyBorder="1" applyAlignment="1">
      <alignment horizontal="center" vertical="center" wrapText="1"/>
    </xf>
    <xf numFmtId="0" fontId="18" fillId="2" borderId="0" xfId="0" applyFont="1" applyFill="1" applyAlignment="1">
      <alignment horizontal="right" vertical="center" wrapText="1"/>
    </xf>
    <xf numFmtId="0" fontId="19" fillId="2" borderId="0" xfId="0" applyFont="1" applyFill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60" xfId="0" applyFont="1" applyBorder="1" applyAlignment="1">
      <alignment horizontal="center" vertical="center" wrapText="1"/>
    </xf>
    <xf numFmtId="0" fontId="20" fillId="0" borderId="41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18" fillId="7" borderId="46" xfId="0" applyFont="1" applyFill="1" applyBorder="1" applyAlignment="1">
      <alignment horizontal="center" vertical="center" wrapText="1"/>
    </xf>
    <xf numFmtId="0" fontId="18" fillId="7" borderId="47" xfId="0" applyFont="1" applyFill="1" applyBorder="1" applyAlignment="1">
      <alignment horizontal="center" vertical="center" wrapText="1"/>
    </xf>
    <xf numFmtId="0" fontId="18" fillId="7" borderId="31" xfId="0" applyFont="1" applyFill="1" applyBorder="1" applyAlignment="1">
      <alignment horizontal="center" vertical="center" wrapText="1"/>
    </xf>
    <xf numFmtId="0" fontId="18" fillId="7" borderId="45" xfId="0" applyFont="1" applyFill="1" applyBorder="1" applyAlignment="1">
      <alignment horizontal="center" vertical="center" wrapText="1"/>
    </xf>
    <xf numFmtId="0" fontId="23" fillId="2" borderId="0" xfId="0" applyFont="1" applyFill="1" applyAlignment="1">
      <alignment horizontal="center" vertical="center" wrapText="1"/>
    </xf>
    <xf numFmtId="0" fontId="22" fillId="7" borderId="0" xfId="0" applyFont="1" applyFill="1" applyAlignment="1">
      <alignment horizontal="center" vertical="center" wrapText="1"/>
    </xf>
    <xf numFmtId="0" fontId="18" fillId="7" borderId="8" xfId="0" applyFont="1" applyFill="1" applyBorder="1" applyAlignment="1">
      <alignment horizontal="right" vertical="center" wrapText="1"/>
    </xf>
    <xf numFmtId="0" fontId="22" fillId="7" borderId="70" xfId="0" applyFont="1" applyFill="1" applyBorder="1" applyAlignment="1">
      <alignment horizontal="center" vertical="center" wrapText="1"/>
    </xf>
    <xf numFmtId="0" fontId="18" fillId="7" borderId="34" xfId="0" applyFont="1" applyFill="1" applyBorder="1" applyAlignment="1">
      <alignment horizontal="center" vertical="center" wrapText="1"/>
    </xf>
    <xf numFmtId="0" fontId="18" fillId="7" borderId="33" xfId="0" applyFont="1" applyFill="1" applyBorder="1" applyAlignment="1">
      <alignment horizontal="center" vertical="center" wrapText="1"/>
    </xf>
    <xf numFmtId="0" fontId="18" fillId="7" borderId="35" xfId="0" applyFont="1" applyFill="1" applyBorder="1" applyAlignment="1">
      <alignment horizontal="center" vertical="center" wrapText="1"/>
    </xf>
    <xf numFmtId="0" fontId="18" fillId="7" borderId="32" xfId="0" applyFont="1" applyFill="1" applyBorder="1" applyAlignment="1">
      <alignment horizontal="center" vertical="center" wrapText="1"/>
    </xf>
    <xf numFmtId="0" fontId="22" fillId="7" borderId="56" xfId="0" applyFont="1" applyFill="1" applyBorder="1" applyAlignment="1">
      <alignment horizontal="center" vertical="center" wrapText="1"/>
    </xf>
    <xf numFmtId="0" fontId="22" fillId="7" borderId="57" xfId="0" applyFont="1" applyFill="1" applyBorder="1" applyAlignment="1">
      <alignment horizontal="center" vertical="center" wrapText="1"/>
    </xf>
    <xf numFmtId="0" fontId="22" fillId="7" borderId="67" xfId="0" applyFont="1" applyFill="1" applyBorder="1" applyAlignment="1">
      <alignment horizontal="center" vertical="center" wrapText="1"/>
    </xf>
    <xf numFmtId="0" fontId="25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horizontal="right"/>
    </xf>
    <xf numFmtId="0" fontId="5" fillId="7" borderId="36" xfId="0" applyFont="1" applyFill="1" applyBorder="1" applyAlignment="1">
      <alignment horizontal="center" vertical="center" wrapText="1"/>
    </xf>
    <xf numFmtId="0" fontId="5" fillId="7" borderId="37" xfId="0" applyFont="1" applyFill="1" applyBorder="1" applyAlignment="1">
      <alignment horizontal="center" vertical="center" wrapText="1"/>
    </xf>
    <xf numFmtId="14" fontId="5" fillId="7" borderId="31" xfId="0" applyNumberFormat="1" applyFont="1" applyFill="1" applyBorder="1" applyAlignment="1">
      <alignment horizontal="center" vertical="center" wrapText="1"/>
    </xf>
    <xf numFmtId="14" fontId="5" fillId="7" borderId="32" xfId="0" applyNumberFormat="1" applyFont="1" applyFill="1" applyBorder="1" applyAlignment="1">
      <alignment horizontal="center" vertical="center" wrapText="1"/>
    </xf>
    <xf numFmtId="14" fontId="5" fillId="7" borderId="47" xfId="0" applyNumberFormat="1" applyFont="1" applyFill="1" applyBorder="1" applyAlignment="1">
      <alignment horizontal="center" vertical="center" wrapText="1"/>
    </xf>
    <xf numFmtId="0" fontId="27" fillId="2" borderId="0" xfId="0" applyFont="1" applyFill="1" applyAlignment="1">
      <alignment horizontal="center" vertical="center" wrapText="1"/>
    </xf>
    <xf numFmtId="0" fontId="28" fillId="2" borderId="0" xfId="0" applyFont="1" applyFill="1" applyAlignment="1">
      <alignment horizontal="right" vertical="center" wrapText="1"/>
    </xf>
    <xf numFmtId="0" fontId="25" fillId="2" borderId="0" xfId="0" applyFont="1" applyFill="1" applyAlignment="1">
      <alignment horizontal="center" wrapText="1"/>
    </xf>
    <xf numFmtId="0" fontId="4" fillId="2" borderId="0" xfId="0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31" fillId="8" borderId="102" xfId="0" applyFont="1" applyFill="1" applyBorder="1" applyAlignment="1">
      <alignment horizontal="center" vertical="center" wrapText="1"/>
    </xf>
    <xf numFmtId="0" fontId="31" fillId="8" borderId="105" xfId="0" applyFont="1" applyFill="1" applyBorder="1" applyAlignment="1">
      <alignment horizontal="center" vertical="center" wrapText="1"/>
    </xf>
    <xf numFmtId="0" fontId="31" fillId="8" borderId="108" xfId="0" applyFont="1" applyFill="1" applyBorder="1" applyAlignment="1">
      <alignment horizontal="center" vertical="center" wrapText="1"/>
    </xf>
    <xf numFmtId="0" fontId="31" fillId="8" borderId="103" xfId="0" applyFont="1" applyFill="1" applyBorder="1" applyAlignment="1">
      <alignment horizontal="center" vertical="center" wrapText="1"/>
    </xf>
    <xf numFmtId="0" fontId="31" fillId="8" borderId="106" xfId="0" applyFont="1" applyFill="1" applyBorder="1" applyAlignment="1">
      <alignment horizontal="center" vertical="center" wrapText="1"/>
    </xf>
    <xf numFmtId="0" fontId="31" fillId="8" borderId="109" xfId="0" applyFont="1" applyFill="1" applyBorder="1" applyAlignment="1">
      <alignment horizontal="center" vertical="center" wrapText="1"/>
    </xf>
    <xf numFmtId="0" fontId="31" fillId="8" borderId="104" xfId="0" applyFont="1" applyFill="1" applyBorder="1" applyAlignment="1">
      <alignment horizontal="center" vertical="center" wrapText="1"/>
    </xf>
    <xf numFmtId="0" fontId="31" fillId="8" borderId="107" xfId="0" applyFont="1" applyFill="1" applyBorder="1" applyAlignment="1">
      <alignment horizontal="center" vertical="center" wrapText="1"/>
    </xf>
    <xf numFmtId="0" fontId="31" fillId="8" borderId="110" xfId="0" applyFont="1" applyFill="1" applyBorder="1" applyAlignment="1">
      <alignment horizontal="center" vertical="center" wrapText="1"/>
    </xf>
    <xf numFmtId="49" fontId="32" fillId="0" borderId="111" xfId="0" applyNumberFormat="1" applyFont="1" applyBorder="1" applyAlignment="1">
      <alignment horizontal="center" vertical="center" textRotation="90"/>
    </xf>
    <xf numFmtId="49" fontId="32" fillId="0" borderId="112" xfId="0" applyNumberFormat="1" applyFont="1" applyBorder="1" applyAlignment="1">
      <alignment horizontal="center" vertical="center" textRotation="90"/>
    </xf>
    <xf numFmtId="49" fontId="32" fillId="0" borderId="115" xfId="0" applyNumberFormat="1" applyFont="1" applyBorder="1" applyAlignment="1">
      <alignment horizontal="center" vertical="center" textRotation="90"/>
    </xf>
    <xf numFmtId="0" fontId="20" fillId="9" borderId="116" xfId="0" applyFont="1" applyFill="1" applyBorder="1" applyAlignment="1">
      <alignment horizontal="center" vertical="center"/>
    </xf>
    <xf numFmtId="0" fontId="20" fillId="9" borderId="117" xfId="0" applyFont="1" applyFill="1" applyBorder="1" applyAlignment="1">
      <alignment horizontal="center" vertical="center"/>
    </xf>
    <xf numFmtId="49" fontId="32" fillId="0" borderId="120" xfId="0" applyNumberFormat="1" applyFont="1" applyBorder="1" applyAlignment="1">
      <alignment horizontal="center" vertical="center" textRotation="90"/>
    </xf>
    <xf numFmtId="49" fontId="32" fillId="0" borderId="121" xfId="0" applyNumberFormat="1" applyFont="1" applyBorder="1" applyAlignment="1">
      <alignment horizontal="center" vertical="center" textRotation="90"/>
    </xf>
    <xf numFmtId="0" fontId="20" fillId="9" borderId="122" xfId="0" applyFont="1" applyFill="1" applyBorder="1" applyAlignment="1">
      <alignment horizontal="center" vertical="center"/>
    </xf>
    <xf numFmtId="0" fontId="20" fillId="9" borderId="123" xfId="0" applyFont="1" applyFill="1" applyBorder="1" applyAlignment="1">
      <alignment horizontal="center" vertical="center"/>
    </xf>
    <xf numFmtId="164" fontId="14" fillId="0" borderId="0" xfId="6" applyNumberFormat="1" applyFont="1" applyBorder="1" applyAlignment="1">
      <alignment horizontal="right"/>
    </xf>
    <xf numFmtId="164" fontId="35" fillId="0" borderId="0" xfId="6" applyNumberFormat="1" applyFont="1" applyBorder="1" applyAlignment="1">
      <alignment horizontal="right"/>
    </xf>
    <xf numFmtId="0" fontId="14" fillId="0" borderId="0" xfId="0" applyFont="1" applyBorder="1" applyAlignment="1">
      <alignment horizontal="center" vertical="center" wrapText="1"/>
    </xf>
    <xf numFmtId="0" fontId="35" fillId="0" borderId="0" xfId="0" applyFont="1" applyBorder="1" applyAlignment="1">
      <alignment horizontal="center" vertical="center" wrapText="1"/>
    </xf>
    <xf numFmtId="0" fontId="37" fillId="0" borderId="21" xfId="0" applyFont="1" applyBorder="1" applyAlignment="1">
      <alignment vertical="center" wrapText="1"/>
    </xf>
    <xf numFmtId="0" fontId="37" fillId="0" borderId="62" xfId="0" applyFont="1" applyBorder="1" applyAlignment="1">
      <alignment vertical="center" wrapText="1"/>
    </xf>
    <xf numFmtId="0" fontId="4" fillId="7" borderId="0" xfId="0" applyFont="1" applyFill="1" applyAlignment="1">
      <alignment horizontal="right" vertical="center" wrapText="1"/>
    </xf>
    <xf numFmtId="0" fontId="4" fillId="7" borderId="0" xfId="0" applyFont="1" applyFill="1" applyAlignment="1">
      <alignment horizontal="center" vertical="center" wrapText="1"/>
    </xf>
    <xf numFmtId="0" fontId="3" fillId="7" borderId="8" xfId="0" applyFont="1" applyFill="1" applyBorder="1" applyAlignment="1">
      <alignment horizontal="right" vertical="center" wrapText="1"/>
    </xf>
    <xf numFmtId="0" fontId="5" fillId="5" borderId="15" xfId="0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  <xf numFmtId="0" fontId="5" fillId="5" borderId="17" xfId="0" applyFont="1" applyFill="1" applyBorder="1" applyAlignment="1">
      <alignment horizontal="center" vertical="center" wrapText="1"/>
    </xf>
    <xf numFmtId="0" fontId="13" fillId="0" borderId="21" xfId="0" applyFont="1" applyBorder="1" applyAlignment="1">
      <alignment vertical="center" wrapText="1"/>
    </xf>
    <xf numFmtId="0" fontId="5" fillId="0" borderId="26" xfId="0" applyFont="1" applyBorder="1" applyAlignment="1">
      <alignment vertical="center" wrapText="1"/>
    </xf>
    <xf numFmtId="0" fontId="5" fillId="0" borderId="58" xfId="0" applyFont="1" applyBorder="1" applyAlignment="1">
      <alignment vertical="center" wrapText="1"/>
    </xf>
    <xf numFmtId="167" fontId="5" fillId="0" borderId="26" xfId="3" applyNumberFormat="1" applyFont="1" applyBorder="1" applyAlignment="1">
      <alignment vertical="center" wrapText="1"/>
    </xf>
    <xf numFmtId="167" fontId="5" fillId="0" borderId="58" xfId="3" applyNumberFormat="1" applyFont="1" applyBorder="1" applyAlignment="1">
      <alignment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5" fillId="5" borderId="13" xfId="0" applyFont="1" applyFill="1" applyBorder="1" applyAlignment="1">
      <alignment horizontal="center" vertical="center" wrapText="1"/>
    </xf>
    <xf numFmtId="0" fontId="5" fillId="0" borderId="14" xfId="0" applyFont="1" applyBorder="1" applyAlignment="1">
      <alignment vertical="center" wrapText="1"/>
    </xf>
    <xf numFmtId="0" fontId="5" fillId="0" borderId="59" xfId="0" applyFont="1" applyBorder="1" applyAlignment="1">
      <alignment vertical="center" wrapText="1"/>
    </xf>
    <xf numFmtId="0" fontId="5" fillId="5" borderId="50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5" fillId="5" borderId="93" xfId="0" applyFont="1" applyFill="1" applyBorder="1" applyAlignment="1">
      <alignment horizontal="center" vertical="center" wrapText="1"/>
    </xf>
    <xf numFmtId="0" fontId="5" fillId="5" borderId="51" xfId="0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 wrapText="1"/>
    </xf>
    <xf numFmtId="0" fontId="5" fillId="5" borderId="32" xfId="0" applyFont="1" applyFill="1" applyBorder="1" applyAlignment="1">
      <alignment horizontal="center" vertical="center" wrapText="1"/>
    </xf>
    <xf numFmtId="0" fontId="5" fillId="5" borderId="31" xfId="0" applyFont="1" applyFill="1" applyBorder="1" applyAlignment="1">
      <alignment horizontal="center" vertical="center" wrapText="1"/>
    </xf>
    <xf numFmtId="0" fontId="5" fillId="5" borderId="47" xfId="0" applyFont="1" applyFill="1" applyBorder="1" applyAlignment="1">
      <alignment horizontal="center" vertical="center" wrapText="1"/>
    </xf>
    <xf numFmtId="0" fontId="13" fillId="0" borderId="62" xfId="0" applyFont="1" applyBorder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5" fillId="9" borderId="6" xfId="0" applyFont="1" applyFill="1" applyBorder="1" applyAlignment="1">
      <alignment horizontal="center" vertical="center" wrapText="1"/>
    </xf>
    <xf numFmtId="0" fontId="5" fillId="9" borderId="18" xfId="0" applyFont="1" applyFill="1" applyBorder="1" applyAlignment="1">
      <alignment horizontal="center" vertical="center" wrapText="1"/>
    </xf>
    <xf numFmtId="0" fontId="5" fillId="9" borderId="59" xfId="0" applyFont="1" applyFill="1" applyBorder="1" applyAlignment="1">
      <alignment horizontal="center" vertical="center" wrapText="1"/>
    </xf>
    <xf numFmtId="3" fontId="5" fillId="9" borderId="61" xfId="0" applyNumberFormat="1" applyFont="1" applyFill="1" applyBorder="1" applyAlignment="1">
      <alignment horizontal="center" vertical="center" wrapText="1"/>
    </xf>
    <xf numFmtId="3" fontId="5" fillId="9" borderId="23" xfId="0" applyNumberFormat="1" applyFont="1" applyFill="1" applyBorder="1" applyAlignment="1">
      <alignment horizontal="center" vertical="center" wrapText="1"/>
    </xf>
    <xf numFmtId="3" fontId="5" fillId="9" borderId="62" xfId="0" applyNumberFormat="1" applyFont="1" applyFill="1" applyBorder="1" applyAlignment="1">
      <alignment horizontal="center" vertical="center" wrapText="1"/>
    </xf>
    <xf numFmtId="0" fontId="16" fillId="0" borderId="0" xfId="2" applyFont="1" applyAlignment="1">
      <alignment horizontal="center" vertical="center" wrapText="1"/>
    </xf>
    <xf numFmtId="0" fontId="5" fillId="0" borderId="8" xfId="2" applyFont="1" applyBorder="1" applyAlignment="1">
      <alignment horizontal="right" vertical="center" wrapText="1"/>
    </xf>
    <xf numFmtId="0" fontId="5" fillId="0" borderId="56" xfId="2" applyFont="1" applyFill="1" applyBorder="1" applyAlignment="1">
      <alignment horizontal="center" vertical="center" wrapText="1"/>
    </xf>
    <xf numFmtId="0" fontId="5" fillId="0" borderId="67" xfId="2" applyFont="1" applyFill="1" applyBorder="1" applyAlignment="1">
      <alignment horizontal="center" vertical="center" wrapText="1"/>
    </xf>
    <xf numFmtId="14" fontId="5" fillId="0" borderId="31" xfId="0" applyNumberFormat="1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  <xf numFmtId="0" fontId="5" fillId="0" borderId="8" xfId="2" applyFont="1" applyBorder="1" applyAlignment="1">
      <alignment horizontal="right" wrapText="1"/>
    </xf>
    <xf numFmtId="0" fontId="5" fillId="0" borderId="56" xfId="9" applyFont="1" applyFill="1" applyBorder="1" applyAlignment="1">
      <alignment horizontal="center" vertical="center" wrapText="1"/>
    </xf>
    <xf numFmtId="0" fontId="5" fillId="0" borderId="67" xfId="9" applyFont="1" applyFill="1" applyBorder="1" applyAlignment="1">
      <alignment horizontal="center" vertical="center" wrapText="1"/>
    </xf>
    <xf numFmtId="14" fontId="5" fillId="0" borderId="31" xfId="9" applyNumberFormat="1" applyFont="1" applyBorder="1" applyAlignment="1">
      <alignment horizontal="center" vertical="center" wrapText="1"/>
    </xf>
    <xf numFmtId="0" fontId="5" fillId="0" borderId="32" xfId="9" applyFont="1" applyBorder="1" applyAlignment="1">
      <alignment horizontal="center" vertical="center" wrapText="1"/>
    </xf>
    <xf numFmtId="0" fontId="5" fillId="0" borderId="47" xfId="9" applyFont="1" applyBorder="1" applyAlignment="1">
      <alignment horizontal="center" vertical="center" wrapText="1"/>
    </xf>
    <xf numFmtId="3" fontId="48" fillId="5" borderId="31" xfId="9" applyNumberFormat="1" applyFont="1" applyFill="1" applyBorder="1" applyAlignment="1">
      <alignment horizontal="center" vertical="center" wrapText="1"/>
    </xf>
    <xf numFmtId="3" fontId="48" fillId="5" borderId="32" xfId="9" applyNumberFormat="1" applyFont="1" applyFill="1" applyBorder="1" applyAlignment="1">
      <alignment horizontal="center" vertical="center" wrapText="1"/>
    </xf>
    <xf numFmtId="3" fontId="48" fillId="5" borderId="47" xfId="9" applyNumberFormat="1" applyFont="1" applyFill="1" applyBorder="1" applyAlignment="1">
      <alignment horizontal="center" vertical="center" wrapText="1"/>
    </xf>
    <xf numFmtId="3" fontId="48" fillId="5" borderId="36" xfId="9" applyNumberFormat="1" applyFont="1" applyFill="1" applyBorder="1" applyAlignment="1">
      <alignment horizontal="center" vertical="center" wrapText="1"/>
    </xf>
    <xf numFmtId="0" fontId="48" fillId="9" borderId="6" xfId="9" applyFont="1" applyFill="1" applyBorder="1" applyAlignment="1">
      <alignment horizontal="center" vertical="center" wrapText="1"/>
    </xf>
    <xf numFmtId="0" fontId="48" fillId="9" borderId="59" xfId="9" applyFont="1" applyFill="1" applyBorder="1" applyAlignment="1">
      <alignment horizontal="center" vertical="center" wrapText="1"/>
    </xf>
    <xf numFmtId="0" fontId="13" fillId="9" borderId="6" xfId="9" applyFont="1" applyFill="1" applyBorder="1" applyAlignment="1">
      <alignment horizontal="center" vertical="center" wrapText="1"/>
    </xf>
    <xf numFmtId="0" fontId="13" fillId="9" borderId="18" xfId="9" applyFont="1" applyFill="1" applyBorder="1" applyAlignment="1">
      <alignment horizontal="center" vertical="center" wrapText="1"/>
    </xf>
    <xf numFmtId="0" fontId="13" fillId="9" borderId="59" xfId="9" applyFont="1" applyFill="1" applyBorder="1" applyAlignment="1">
      <alignment horizontal="center" vertical="center" wrapText="1"/>
    </xf>
    <xf numFmtId="3" fontId="13" fillId="9" borderId="6" xfId="9" applyNumberFormat="1" applyFont="1" applyFill="1" applyBorder="1" applyAlignment="1">
      <alignment horizontal="center" vertical="center" wrapText="1"/>
    </xf>
    <xf numFmtId="3" fontId="13" fillId="9" borderId="18" xfId="9" applyNumberFormat="1" applyFont="1" applyFill="1" applyBorder="1" applyAlignment="1">
      <alignment horizontal="center" vertical="center" wrapText="1"/>
    </xf>
    <xf numFmtId="3" fontId="13" fillId="9" borderId="59" xfId="9" applyNumberFormat="1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wrapText="1"/>
    </xf>
    <xf numFmtId="0" fontId="13" fillId="0" borderId="98" xfId="0" applyFont="1" applyFill="1" applyBorder="1" applyAlignment="1">
      <alignment horizontal="left" wrapText="1"/>
    </xf>
  </cellXfs>
  <cellStyles count="10">
    <cellStyle name="Comma 2 2" xfId="5"/>
    <cellStyle name="Comma 2 2 2" xfId="8"/>
    <cellStyle name="Currency" xfId="3" builtinId="4"/>
    <cellStyle name="Normal" xfId="0" builtinId="0"/>
    <cellStyle name="Normal 10" xfId="1"/>
    <cellStyle name="Normal 2" xfId="2"/>
    <cellStyle name="Normal 2 2 2" xfId="9"/>
    <cellStyle name="Percent 2 2" xfId="4"/>
    <cellStyle name="Percent 5" xfId="7"/>
    <cellStyle name="Percent 7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3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7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2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28" Type="http://schemas.openxmlformats.org/officeDocument/2006/relationships/externalLink" Target="externalLinks/externalLink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5.xml"/><Relationship Id="rId30" Type="http://schemas.openxmlformats.org/officeDocument/2006/relationships/externalLink" Target="externalLinks/externalLink8.xml"/><Relationship Id="rId35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87;&#1086;&#1112;&#1091;&#1074;&#1072;&#1114;&#1077;%20&#1050;&#1074;&#1072;&#1088;&#1090;&#1072;&#1083;&#1077;&#1085;%20&#1057;&#1091;&#1087;&#1077;&#1088;&#1074;&#1080;&#1079;&#1086;&#1088;&#1089;&#1082;&#1080;%20&#1080;&#1079;&#1074;&#1077;&#1096;&#1090;&#1072;&#1112;%2030.09.10/Nora/AKTIVNOSTI_30.09.2010_PREVO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87;&#1086;&#1112;&#1091;&#1074;&#1072;&#1114;&#1077;%20&#1050;&#1074;&#1072;&#1088;&#1090;&#1072;&#1083;&#1077;&#1085;%20&#1057;&#1091;&#1087;&#1077;&#1088;&#1074;&#1080;&#1079;&#1086;&#1088;&#1089;&#1082;&#1080;%20&#1080;&#1079;&#1074;&#1077;&#1096;&#1090;&#1072;&#1112;%2030.09.10/Elena/KA-D1%2030.09.2010/Agregirano%20KA-D1%2009.201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87;&#1086;&#1112;&#1091;&#1074;&#1072;&#1114;&#1077;%20&#1050;&#1074;&#1072;&#1088;&#1090;&#1072;&#1083;&#1077;&#1085;%20&#1057;&#1091;&#1087;&#1077;&#1088;&#1074;&#1080;&#1079;&#1086;&#1088;&#1089;&#1082;&#1080;%20&#1080;&#1079;&#1074;&#1077;&#1096;&#1090;&#1072;&#1112;%2030.09.10/Elena/KA-D%2006.2010/Agregirano%20KA-D%2006.201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87;&#1086;&#1112;&#1091;&#1074;&#1072;&#1114;&#1077;%20&#1050;&#1074;&#1072;&#1088;&#1090;&#1072;&#1083;&#1077;&#1085;%20&#1057;&#1091;&#1087;&#1077;&#1088;&#1074;&#1080;&#1079;&#1086;&#1088;&#1089;&#1082;&#1080;%20&#1080;&#1079;&#1074;&#1077;&#1096;&#1090;&#1072;&#1112;%2030.09.10/Elena/KA-D%20nefunkcionalni%20krediti-06.2010/KAD%20nefunkcionalni%20bankarski%20sistem-06.201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87;&#1086;&#1112;&#1091;&#1074;&#1072;&#1114;&#1077;%20&#1050;&#1074;&#1072;&#1088;&#1090;&#1072;&#1083;&#1077;&#1085;%20&#1057;&#1091;&#1087;&#1077;&#1088;&#1074;&#1080;&#1079;&#1086;&#1088;&#1089;&#1082;&#1080;%20&#1080;&#1079;&#1074;&#1077;&#1096;&#1090;&#1072;&#1112;%2030.09.10/Elena/KA-D%20Nefunkcionalni%2009.2010/KAD%20nefunkcionalni%20bankarski%20sistem-09.201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87;&#1086;&#1112;&#1091;&#1074;&#1072;&#1114;&#1077;%20&#1050;&#1074;&#1072;&#1088;&#1090;&#1072;&#1083;&#1077;&#1085;%20&#1057;&#1091;&#1087;&#1077;&#1088;&#1074;&#1080;&#1079;&#1086;&#1088;&#1089;&#1082;&#1080;%20&#1080;&#1079;&#1074;&#1077;&#1096;&#1090;&#1072;&#1112;%2030.09.10/Elena/KREDITEN%20RIZIK-tabeli%20i%20grafici%2009.2010-PREVOD%20n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87;&#1086;&#1112;&#1091;&#1074;&#1072;&#1114;&#1077;%20&#1050;&#1074;&#1072;&#1088;&#1090;&#1072;&#1083;&#1077;&#1085;%20&#1057;&#1091;&#1087;&#1077;&#1088;&#1074;&#1080;&#1079;&#1086;&#1088;&#1089;&#1082;&#1080;%20&#1080;&#1079;&#1074;&#1077;&#1096;&#1090;&#1072;&#1112;%2030.09.10/Elena/KA-D%20rezervacii%2009.2010/Agregirano-rezervacii-09.201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_nbm\Backup\BankarskaRegulativa\EmilijaD\Izvestai\Kvartalni\2010\30.09.2010\valuten%20rizik\PREVOD\ODP%2030.09.2010\Agregirano_30.09.201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31.03.2009"/>
      <sheetName val="30.06.2009 од Ема"/>
      <sheetName val="30.09.2009"/>
      <sheetName val="30.09.2009 од Ема"/>
      <sheetName val="31.12.2009 од Тања"/>
      <sheetName val="31.03.2010 од Тања"/>
      <sheetName val="31.03.2010 за кредити"/>
      <sheetName val="30.06.2010-депозити"/>
      <sheetName val="30.06.2010-кредити"/>
      <sheetName val="30.06.2010(конечно од Петар)"/>
      <sheetName val="30.09.2010"/>
      <sheetName val="30.09.10-konecno so rezervacii"/>
      <sheetName val="30.09.2010 -кредити"/>
      <sheetName val="БАЗА-пресметки"/>
      <sheetName val="структура БС"/>
      <sheetName val="БС по групи "/>
      <sheetName val="структура групи"/>
      <sheetName val="групи промени"/>
      <sheetName val="вкупни депозити"/>
      <sheetName val="деп-секторска структура"/>
      <sheetName val="деп-валутна структура"/>
      <sheetName val="деп-рочна структура"/>
      <sheetName val="Анекс депозити"/>
      <sheetName val="деп-групи банки"/>
      <sheetName val="актива"/>
      <sheetName val="бруто кредити "/>
      <sheetName val="кредити сектори"/>
      <sheetName val="кредити валута"/>
      <sheetName val="валута и сектор"/>
      <sheetName val="кредити рочност"/>
      <sheetName val="Анекс кредити"/>
      <sheetName val="KA-D"/>
      <sheetName val="распределба по групи"/>
      <sheetName val="структура по груп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3484">
          <cell r="X3484">
            <v>15100382.16078</v>
          </cell>
        </row>
        <row r="3485">
          <cell r="X3485">
            <v>0</v>
          </cell>
        </row>
        <row r="3486">
          <cell r="X3486">
            <v>18436609.027000003</v>
          </cell>
        </row>
        <row r="3488">
          <cell r="X3488">
            <v>20625299.515230004</v>
          </cell>
        </row>
        <row r="3489">
          <cell r="X3489">
            <v>0</v>
          </cell>
        </row>
        <row r="3490">
          <cell r="X3490">
            <v>10021238.368000001</v>
          </cell>
        </row>
        <row r="3492">
          <cell r="X3492">
            <v>423701.78100000002</v>
          </cell>
        </row>
        <row r="3493">
          <cell r="X3493">
            <v>0</v>
          </cell>
        </row>
        <row r="3494">
          <cell r="X3494">
            <v>1426165.7749999999</v>
          </cell>
        </row>
        <row r="3496">
          <cell r="X3496">
            <v>947424</v>
          </cell>
        </row>
        <row r="3497">
          <cell r="X3497">
            <v>0</v>
          </cell>
        </row>
        <row r="3498">
          <cell r="X3498">
            <v>13933</v>
          </cell>
        </row>
        <row r="3500">
          <cell r="X3500">
            <v>1184334.3481100001</v>
          </cell>
        </row>
        <row r="3501">
          <cell r="X3501">
            <v>0</v>
          </cell>
        </row>
        <row r="3502">
          <cell r="X3502">
            <v>283836.07500000001</v>
          </cell>
        </row>
        <row r="3505">
          <cell r="X3505">
            <v>65150.588999999993</v>
          </cell>
        </row>
        <row r="3506">
          <cell r="X3506">
            <v>0</v>
          </cell>
        </row>
        <row r="3507">
          <cell r="X3507">
            <v>46945.367000000006</v>
          </cell>
        </row>
        <row r="3509">
          <cell r="X3509">
            <v>280422.16879999998</v>
          </cell>
        </row>
        <row r="3510">
          <cell r="X3510">
            <v>2403</v>
          </cell>
        </row>
        <row r="3511">
          <cell r="X3511">
            <v>1791698.3959999999</v>
          </cell>
        </row>
        <row r="3513">
          <cell r="X3513">
            <v>50676.758499999996</v>
          </cell>
        </row>
        <row r="3514">
          <cell r="X3514">
            <v>0</v>
          </cell>
        </row>
        <row r="3515">
          <cell r="X3515">
            <v>154140.29300000001</v>
          </cell>
        </row>
        <row r="3517">
          <cell r="X3517">
            <v>1380</v>
          </cell>
        </row>
        <row r="3518">
          <cell r="X3518">
            <v>0</v>
          </cell>
        </row>
        <row r="3519">
          <cell r="X3519">
            <v>0</v>
          </cell>
        </row>
        <row r="3521">
          <cell r="X3521">
            <v>5533</v>
          </cell>
        </row>
        <row r="3522">
          <cell r="X3522">
            <v>0</v>
          </cell>
        </row>
        <row r="3523">
          <cell r="X3523">
            <v>466</v>
          </cell>
        </row>
        <row r="3526">
          <cell r="X3526">
            <v>28219289.099999998</v>
          </cell>
        </row>
        <row r="3527">
          <cell r="X3527">
            <v>146</v>
          </cell>
        </row>
        <row r="3528">
          <cell r="X3528">
            <v>49201686.398000002</v>
          </cell>
        </row>
        <row r="3530">
          <cell r="X3530">
            <v>8630548.7504999992</v>
          </cell>
        </row>
        <row r="3531">
          <cell r="X3531">
            <v>2900973</v>
          </cell>
        </row>
        <row r="3532">
          <cell r="X3532">
            <v>9021976.9045000002</v>
          </cell>
        </row>
        <row r="3534">
          <cell r="X3534">
            <v>160748.48749999999</v>
          </cell>
        </row>
        <row r="3535">
          <cell r="X3535">
            <v>50547.61</v>
          </cell>
        </row>
        <row r="3536">
          <cell r="X3536">
            <v>605493.12449999992</v>
          </cell>
        </row>
        <row r="3538">
          <cell r="X3538">
            <v>162622</v>
          </cell>
        </row>
        <row r="3539">
          <cell r="X3539">
            <v>0</v>
          </cell>
        </row>
        <row r="3540">
          <cell r="X3540">
            <v>0</v>
          </cell>
        </row>
        <row r="3542">
          <cell r="X3542">
            <v>853907.5</v>
          </cell>
        </row>
        <row r="3543">
          <cell r="X3543">
            <v>190398</v>
          </cell>
        </row>
        <row r="3544">
          <cell r="X3544">
            <v>9621.5339999999997</v>
          </cell>
        </row>
        <row r="3547">
          <cell r="X3547">
            <v>416011.89299999998</v>
          </cell>
        </row>
        <row r="3548">
          <cell r="X3548">
            <v>0</v>
          </cell>
        </row>
        <row r="3549">
          <cell r="X3549">
            <v>1553799.5474999999</v>
          </cell>
        </row>
        <row r="3551">
          <cell r="X3551">
            <v>593861.88</v>
          </cell>
        </row>
        <row r="3552">
          <cell r="X3552">
            <v>44599</v>
          </cell>
        </row>
        <row r="3553">
          <cell r="X3553">
            <v>270982.26500000001</v>
          </cell>
        </row>
        <row r="3555">
          <cell r="X3555">
            <v>95</v>
          </cell>
        </row>
        <row r="3556">
          <cell r="X3556">
            <v>0</v>
          </cell>
        </row>
        <row r="3557">
          <cell r="X3557">
            <v>7748.1779999999999</v>
          </cell>
        </row>
        <row r="3559">
          <cell r="X3559">
            <v>63</v>
          </cell>
        </row>
        <row r="3561">
          <cell r="X3561">
            <v>0</v>
          </cell>
        </row>
        <row r="3563">
          <cell r="X3563">
            <v>8649</v>
          </cell>
        </row>
        <row r="3564">
          <cell r="X3564">
            <v>0</v>
          </cell>
        </row>
        <row r="3565">
          <cell r="X3565">
            <v>339</v>
          </cell>
        </row>
        <row r="3568">
          <cell r="X3568">
            <v>8638741.1660000011</v>
          </cell>
        </row>
        <row r="3569">
          <cell r="X3569">
            <v>4172</v>
          </cell>
        </row>
        <row r="3570">
          <cell r="X3570">
            <v>14077441.804499999</v>
          </cell>
        </row>
        <row r="3572">
          <cell r="X3572">
            <v>836209.82700000005</v>
          </cell>
        </row>
        <row r="3573">
          <cell r="X3573">
            <v>64034</v>
          </cell>
        </row>
        <row r="3574">
          <cell r="X3574">
            <v>144916.09</v>
          </cell>
        </row>
        <row r="3576">
          <cell r="X3576">
            <v>181842</v>
          </cell>
        </row>
        <row r="3577">
          <cell r="X3577">
            <v>0</v>
          </cell>
        </row>
        <row r="3578">
          <cell r="X3578">
            <v>304081.41700000002</v>
          </cell>
        </row>
        <row r="3580">
          <cell r="X3580">
            <v>0</v>
          </cell>
        </row>
        <row r="3581">
          <cell r="X3581">
            <v>0</v>
          </cell>
        </row>
        <row r="3582">
          <cell r="X3582">
            <v>0</v>
          </cell>
        </row>
        <row r="3584">
          <cell r="X3584">
            <v>28262</v>
          </cell>
        </row>
        <row r="3585">
          <cell r="X3585">
            <v>5079</v>
          </cell>
        </row>
        <row r="3586">
          <cell r="X3586">
            <v>9245</v>
          </cell>
        </row>
        <row r="3589">
          <cell r="X3589">
            <v>511005</v>
          </cell>
        </row>
        <row r="3590">
          <cell r="X3590">
            <v>0</v>
          </cell>
        </row>
        <row r="3591">
          <cell r="X3591">
            <v>2252815.7199999997</v>
          </cell>
        </row>
        <row r="3593">
          <cell r="X3593">
            <v>505013.3</v>
          </cell>
        </row>
        <row r="3594">
          <cell r="X3594">
            <v>213154</v>
          </cell>
        </row>
        <row r="3595">
          <cell r="X3595">
            <v>181984</v>
          </cell>
        </row>
        <row r="3597">
          <cell r="X3597">
            <v>22208</v>
          </cell>
        </row>
        <row r="3598">
          <cell r="X3598">
            <v>0</v>
          </cell>
        </row>
        <row r="3599">
          <cell r="X3599">
            <v>434493</v>
          </cell>
        </row>
        <row r="3601">
          <cell r="X3601">
            <v>7339</v>
          </cell>
        </row>
        <row r="3602">
          <cell r="X3602">
            <v>0</v>
          </cell>
        </row>
        <row r="3603">
          <cell r="X3603">
            <v>0</v>
          </cell>
        </row>
        <row r="3605">
          <cell r="X3605">
            <v>6326</v>
          </cell>
        </row>
        <row r="3606">
          <cell r="X3606">
            <v>1955</v>
          </cell>
        </row>
        <row r="3607">
          <cell r="X3607">
            <v>6198</v>
          </cell>
        </row>
      </sheetData>
      <sheetData sheetId="11" refreshError="1"/>
      <sheetData sheetId="12">
        <row r="3471">
          <cell r="X3471">
            <v>19434493.593000002</v>
          </cell>
        </row>
        <row r="3472">
          <cell r="X3472">
            <v>8577869.5800000001</v>
          </cell>
        </row>
        <row r="3473">
          <cell r="X3473">
            <v>7524484.8954999996</v>
          </cell>
        </row>
        <row r="3475">
          <cell r="X3475">
            <v>5427832.4777600002</v>
          </cell>
        </row>
        <row r="3476">
          <cell r="X3476">
            <v>121854.18000000001</v>
          </cell>
        </row>
        <row r="3477">
          <cell r="X3477">
            <v>20089.708999999999</v>
          </cell>
        </row>
        <row r="3479">
          <cell r="X3479">
            <v>7199</v>
          </cell>
        </row>
        <row r="3480">
          <cell r="X3480">
            <v>0</v>
          </cell>
        </row>
        <row r="3481">
          <cell r="X3481">
            <v>637</v>
          </cell>
        </row>
        <row r="3483">
          <cell r="X3483">
            <v>11484.02</v>
          </cell>
        </row>
        <row r="3484">
          <cell r="X3484">
            <v>2024</v>
          </cell>
        </row>
        <row r="3485">
          <cell r="X3485">
            <v>132</v>
          </cell>
        </row>
        <row r="3487">
          <cell r="X3487">
            <v>68</v>
          </cell>
        </row>
        <row r="3488">
          <cell r="X3488">
            <v>2650</v>
          </cell>
        </row>
        <row r="3489">
          <cell r="X3489">
            <v>0</v>
          </cell>
        </row>
        <row r="3492">
          <cell r="X3492">
            <v>456655.72850000003</v>
          </cell>
        </row>
        <row r="3493">
          <cell r="X3493">
            <v>423772.12</v>
          </cell>
        </row>
        <row r="3494">
          <cell r="X3494">
            <v>402314.61450000003</v>
          </cell>
        </row>
        <row r="3496">
          <cell r="X3496">
            <v>929245.51442000002</v>
          </cell>
        </row>
        <row r="3497">
          <cell r="X3497">
            <v>145003.64000000001</v>
          </cell>
        </row>
        <row r="3498">
          <cell r="X3498">
            <v>14777.6535</v>
          </cell>
        </row>
        <row r="3500">
          <cell r="X3500">
            <v>402</v>
          </cell>
        </row>
        <row r="3501">
          <cell r="X3501">
            <v>1546</v>
          </cell>
        </row>
        <row r="3502">
          <cell r="X3502">
            <v>176</v>
          </cell>
        </row>
        <row r="3504">
          <cell r="X3504">
            <v>237</v>
          </cell>
        </row>
        <row r="3505">
          <cell r="X3505">
            <v>1239</v>
          </cell>
        </row>
        <row r="3506">
          <cell r="X3506">
            <v>79</v>
          </cell>
        </row>
        <row r="3508">
          <cell r="X3508">
            <v>3</v>
          </cell>
        </row>
        <row r="3509">
          <cell r="X3509">
            <v>0</v>
          </cell>
        </row>
        <row r="3510">
          <cell r="X3510">
            <v>0</v>
          </cell>
        </row>
        <row r="3513">
          <cell r="X3513">
            <v>10970571.354</v>
          </cell>
        </row>
        <row r="3514">
          <cell r="X3514">
            <v>24349027.82</v>
          </cell>
        </row>
        <row r="3515">
          <cell r="X3515">
            <v>27469192.751499999</v>
          </cell>
        </row>
        <row r="3517">
          <cell r="X3517">
            <v>29082670.556400001</v>
          </cell>
        </row>
        <row r="3518">
          <cell r="X3518">
            <v>24979195.960000001</v>
          </cell>
        </row>
        <row r="3519">
          <cell r="X3519">
            <v>3810208.9775</v>
          </cell>
        </row>
        <row r="3521">
          <cell r="X3521">
            <v>18521</v>
          </cell>
        </row>
        <row r="3522">
          <cell r="X3522">
            <v>70520</v>
          </cell>
        </row>
        <row r="3523">
          <cell r="X3523">
            <v>10492</v>
          </cell>
        </row>
        <row r="3525">
          <cell r="X3525">
            <v>12347</v>
          </cell>
        </row>
        <row r="3526">
          <cell r="X3526">
            <v>54288</v>
          </cell>
        </row>
        <row r="3527">
          <cell r="X3527">
            <v>17957</v>
          </cell>
        </row>
        <row r="3529">
          <cell r="X3529">
            <v>520</v>
          </cell>
        </row>
        <row r="3530">
          <cell r="X3530">
            <v>550</v>
          </cell>
        </row>
        <row r="3531">
          <cell r="X3531">
            <v>123272</v>
          </cell>
        </row>
        <row r="3534">
          <cell r="X3534">
            <v>6556532.0449999999</v>
          </cell>
        </row>
        <row r="3535">
          <cell r="X3535">
            <v>2369068.38</v>
          </cell>
        </row>
        <row r="3536">
          <cell r="X3536">
            <v>3788750.0835000002</v>
          </cell>
        </row>
        <row r="3538">
          <cell r="X3538">
            <v>4431697.3604600001</v>
          </cell>
        </row>
        <row r="3539">
          <cell r="X3539">
            <v>1749233.19</v>
          </cell>
        </row>
        <row r="3540">
          <cell r="X3540">
            <v>640985.58649999998</v>
          </cell>
        </row>
        <row r="3542">
          <cell r="X3542">
            <v>8983</v>
          </cell>
        </row>
        <row r="3543">
          <cell r="X3543">
            <v>0</v>
          </cell>
        </row>
        <row r="3544">
          <cell r="X3544">
            <v>38</v>
          </cell>
        </row>
        <row r="3546">
          <cell r="X3546">
            <v>5146</v>
          </cell>
        </row>
        <row r="3547">
          <cell r="X3547">
            <v>10</v>
          </cell>
        </row>
        <row r="3548">
          <cell r="X3548">
            <v>247</v>
          </cell>
        </row>
        <row r="3550">
          <cell r="X3550">
            <v>40</v>
          </cell>
        </row>
        <row r="3551">
          <cell r="X3551">
            <v>50853</v>
          </cell>
        </row>
        <row r="3552">
          <cell r="X3552">
            <v>241.87299999999999</v>
          </cell>
        </row>
        <row r="3624">
          <cell r="X3624">
            <v>-647840.33262</v>
          </cell>
        </row>
        <row r="3628">
          <cell r="X3628">
            <v>-18303658.172880001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vk.izlozenost"/>
      <sheetName val="agregiranje denarsko"/>
      <sheetName val="agregiranje klauzula"/>
      <sheetName val="agregiranje devizno"/>
      <sheetName val="Herfinadl i CR 5"/>
      <sheetName val="Sheet1"/>
      <sheetName val="Sheet2"/>
    </sheetNames>
    <sheetDataSet>
      <sheetData sheetId="0" refreshError="1">
        <row r="13">
          <cell r="DH13">
            <v>2893836</v>
          </cell>
          <cell r="DI13">
            <v>737034</v>
          </cell>
          <cell r="DJ13">
            <v>42387</v>
          </cell>
          <cell r="DK13">
            <v>169114</v>
          </cell>
          <cell r="DL13">
            <v>364366</v>
          </cell>
          <cell r="DU13">
            <v>24623</v>
          </cell>
          <cell r="DV13">
            <v>76909</v>
          </cell>
          <cell r="DW13">
            <v>10914</v>
          </cell>
          <cell r="DX13">
            <v>85039</v>
          </cell>
          <cell r="DY13">
            <v>333244</v>
          </cell>
          <cell r="EL13">
            <v>2860339</v>
          </cell>
          <cell r="EM13">
            <v>320000</v>
          </cell>
          <cell r="EW13">
            <v>1265680</v>
          </cell>
          <cell r="EX13">
            <v>241071</v>
          </cell>
          <cell r="FH13">
            <v>80718</v>
          </cell>
          <cell r="FI13">
            <v>14796</v>
          </cell>
        </row>
        <row r="14">
          <cell r="DH14">
            <v>66713</v>
          </cell>
          <cell r="DI14">
            <v>3845</v>
          </cell>
          <cell r="DJ14">
            <v>3</v>
          </cell>
          <cell r="DK14">
            <v>5</v>
          </cell>
          <cell r="DL14">
            <v>1142</v>
          </cell>
          <cell r="DU14">
            <v>1177</v>
          </cell>
          <cell r="DV14">
            <v>604</v>
          </cell>
          <cell r="DW14">
            <v>1</v>
          </cell>
          <cell r="DX14">
            <v>3</v>
          </cell>
          <cell r="DY14">
            <v>1088</v>
          </cell>
          <cell r="EL14">
            <v>17349</v>
          </cell>
          <cell r="EM14">
            <v>966</v>
          </cell>
          <cell r="EW14">
            <v>54359</v>
          </cell>
          <cell r="EX14">
            <v>184</v>
          </cell>
          <cell r="FH14">
            <v>0</v>
          </cell>
          <cell r="FI14">
            <v>0</v>
          </cell>
        </row>
        <row r="15">
          <cell r="DH15">
            <v>1399786</v>
          </cell>
          <cell r="DI15">
            <v>176418</v>
          </cell>
          <cell r="DJ15">
            <v>80671</v>
          </cell>
          <cell r="DK15">
            <v>233</v>
          </cell>
          <cell r="DL15">
            <v>87622</v>
          </cell>
          <cell r="DU15">
            <v>37357</v>
          </cell>
          <cell r="DV15">
            <v>48169</v>
          </cell>
          <cell r="DW15">
            <v>195116</v>
          </cell>
          <cell r="DX15">
            <v>44155</v>
          </cell>
          <cell r="DY15">
            <v>353987</v>
          </cell>
          <cell r="EL15">
            <v>1289846</v>
          </cell>
          <cell r="EM15">
            <v>163351</v>
          </cell>
          <cell r="EW15">
            <v>440385</v>
          </cell>
          <cell r="EX15">
            <v>2669</v>
          </cell>
          <cell r="FH15">
            <v>14499</v>
          </cell>
          <cell r="FI15">
            <v>2506</v>
          </cell>
        </row>
        <row r="16">
          <cell r="DH16">
            <v>29405002</v>
          </cell>
          <cell r="DI16">
            <v>4193365</v>
          </cell>
          <cell r="DJ16">
            <v>3051571</v>
          </cell>
          <cell r="DK16">
            <v>1258295</v>
          </cell>
          <cell r="DL16">
            <v>4177145</v>
          </cell>
          <cell r="DU16">
            <v>325712</v>
          </cell>
          <cell r="DV16">
            <v>424520</v>
          </cell>
          <cell r="DW16">
            <v>777057</v>
          </cell>
          <cell r="DX16">
            <v>643746</v>
          </cell>
          <cell r="DY16">
            <v>3768664</v>
          </cell>
          <cell r="EL16">
            <v>31395908</v>
          </cell>
          <cell r="EM16">
            <v>6493497</v>
          </cell>
          <cell r="EW16">
            <v>10052279</v>
          </cell>
          <cell r="EX16">
            <v>1817240</v>
          </cell>
          <cell r="FH16">
            <v>637191</v>
          </cell>
          <cell r="FI16">
            <v>176274</v>
          </cell>
        </row>
        <row r="17">
          <cell r="DH17">
            <v>7762302</v>
          </cell>
          <cell r="DI17">
            <v>112022</v>
          </cell>
          <cell r="DJ17">
            <v>1041</v>
          </cell>
          <cell r="DK17">
            <v>1329</v>
          </cell>
          <cell r="DL17">
            <v>12962</v>
          </cell>
          <cell r="DU17">
            <v>33042</v>
          </cell>
          <cell r="DV17">
            <v>3546</v>
          </cell>
          <cell r="DW17">
            <v>21</v>
          </cell>
          <cell r="DX17">
            <v>905</v>
          </cell>
          <cell r="DY17">
            <v>11246</v>
          </cell>
          <cell r="EL17">
            <v>7200611</v>
          </cell>
          <cell r="EM17">
            <v>13034</v>
          </cell>
          <cell r="EW17">
            <v>670489</v>
          </cell>
          <cell r="EX17">
            <v>2295</v>
          </cell>
          <cell r="FH17">
            <v>18556</v>
          </cell>
          <cell r="FI17">
            <v>3</v>
          </cell>
        </row>
        <row r="18">
          <cell r="DH18">
            <v>12677758</v>
          </cell>
          <cell r="DI18">
            <v>1588505</v>
          </cell>
          <cell r="DJ18">
            <v>160609</v>
          </cell>
          <cell r="DK18">
            <v>58693</v>
          </cell>
          <cell r="DL18">
            <v>574498</v>
          </cell>
          <cell r="DU18">
            <v>136333</v>
          </cell>
          <cell r="DV18">
            <v>209749</v>
          </cell>
          <cell r="DW18">
            <v>42465</v>
          </cell>
          <cell r="DX18">
            <v>31102</v>
          </cell>
          <cell r="DY18">
            <v>648459</v>
          </cell>
          <cell r="EL18">
            <v>11318745</v>
          </cell>
          <cell r="EM18">
            <v>543674</v>
          </cell>
          <cell r="EW18">
            <v>3523124</v>
          </cell>
          <cell r="EX18">
            <v>190868</v>
          </cell>
          <cell r="FH18">
            <v>218194</v>
          </cell>
          <cell r="FI18">
            <v>59258</v>
          </cell>
        </row>
        <row r="19">
          <cell r="DH19">
            <v>34937735</v>
          </cell>
          <cell r="DI19">
            <v>4835121</v>
          </cell>
          <cell r="DJ19">
            <v>983566</v>
          </cell>
          <cell r="DK19">
            <v>212576</v>
          </cell>
          <cell r="DL19">
            <v>1953642</v>
          </cell>
          <cell r="DU19">
            <v>357959</v>
          </cell>
          <cell r="DV19">
            <v>459479</v>
          </cell>
          <cell r="DW19">
            <v>301287</v>
          </cell>
          <cell r="DX19">
            <v>111632</v>
          </cell>
          <cell r="DY19">
            <v>1770286</v>
          </cell>
          <cell r="EL19">
            <v>28758389</v>
          </cell>
          <cell r="EM19">
            <v>1972556</v>
          </cell>
          <cell r="EW19">
            <v>13235532</v>
          </cell>
          <cell r="EX19">
            <v>924751</v>
          </cell>
          <cell r="FH19">
            <v>928719</v>
          </cell>
          <cell r="FI19">
            <v>252477</v>
          </cell>
        </row>
        <row r="20">
          <cell r="DH20">
            <v>2149795</v>
          </cell>
          <cell r="DI20">
            <v>327016</v>
          </cell>
          <cell r="DJ20">
            <v>837022</v>
          </cell>
          <cell r="DK20">
            <v>52311</v>
          </cell>
          <cell r="DL20">
            <v>103525</v>
          </cell>
          <cell r="DU20">
            <v>26274</v>
          </cell>
          <cell r="DV20">
            <v>33646</v>
          </cell>
          <cell r="DW20">
            <v>289261</v>
          </cell>
          <cell r="DX20">
            <v>26993</v>
          </cell>
          <cell r="DY20">
            <v>97010</v>
          </cell>
          <cell r="EL20">
            <v>2041093</v>
          </cell>
          <cell r="EM20">
            <v>564871</v>
          </cell>
          <cell r="EW20">
            <v>1371971</v>
          </cell>
          <cell r="EX20">
            <v>421138</v>
          </cell>
          <cell r="FH20">
            <v>56605</v>
          </cell>
          <cell r="FI20">
            <v>6849</v>
          </cell>
        </row>
        <row r="21">
          <cell r="DH21">
            <v>7613648</v>
          </cell>
          <cell r="DI21">
            <v>551272</v>
          </cell>
          <cell r="DJ21">
            <v>536070</v>
          </cell>
          <cell r="DK21">
            <v>49763</v>
          </cell>
          <cell r="DL21">
            <v>374922</v>
          </cell>
          <cell r="DU21">
            <v>64364</v>
          </cell>
          <cell r="DV21">
            <v>54850</v>
          </cell>
          <cell r="DW21">
            <v>125381</v>
          </cell>
          <cell r="DX21">
            <v>25637</v>
          </cell>
          <cell r="DY21">
            <v>284758</v>
          </cell>
          <cell r="EL21">
            <v>5059708</v>
          </cell>
          <cell r="EM21">
            <v>507108</v>
          </cell>
          <cell r="EW21">
            <v>3839912</v>
          </cell>
          <cell r="EX21">
            <v>415359</v>
          </cell>
          <cell r="FH21">
            <v>226055</v>
          </cell>
          <cell r="FI21">
            <v>38288</v>
          </cell>
        </row>
        <row r="22">
          <cell r="DH22">
            <v>62953583</v>
          </cell>
          <cell r="DI22">
            <v>493745</v>
          </cell>
          <cell r="DJ22">
            <v>216276</v>
          </cell>
          <cell r="DK22">
            <v>20073</v>
          </cell>
          <cell r="DL22">
            <v>220469</v>
          </cell>
          <cell r="DU22">
            <v>37005</v>
          </cell>
          <cell r="DV22">
            <v>58533</v>
          </cell>
          <cell r="DW22">
            <v>100124</v>
          </cell>
          <cell r="DX22">
            <v>10765</v>
          </cell>
          <cell r="DY22">
            <v>219118</v>
          </cell>
          <cell r="EL22">
            <v>38110220</v>
          </cell>
          <cell r="EM22">
            <v>301351</v>
          </cell>
          <cell r="EW22">
            <v>22116476</v>
          </cell>
          <cell r="EX22">
            <v>148608</v>
          </cell>
          <cell r="FH22">
            <v>3677450</v>
          </cell>
          <cell r="FI22">
            <v>6859</v>
          </cell>
        </row>
        <row r="23">
          <cell r="DH23">
            <v>4271982</v>
          </cell>
          <cell r="DI23">
            <v>3132553</v>
          </cell>
          <cell r="DJ23">
            <v>630418</v>
          </cell>
          <cell r="DK23">
            <v>562705</v>
          </cell>
          <cell r="DL23">
            <v>182245</v>
          </cell>
          <cell r="DU23">
            <v>51389</v>
          </cell>
          <cell r="DV23">
            <v>373396</v>
          </cell>
          <cell r="DW23">
            <v>161869</v>
          </cell>
          <cell r="DX23">
            <v>287059</v>
          </cell>
          <cell r="DY23">
            <v>174734</v>
          </cell>
          <cell r="EL23">
            <v>6673090</v>
          </cell>
          <cell r="EM23">
            <v>899172</v>
          </cell>
          <cell r="EW23">
            <v>1870163</v>
          </cell>
          <cell r="EX23">
            <v>471866</v>
          </cell>
          <cell r="FH23">
            <v>236650</v>
          </cell>
          <cell r="FI23">
            <v>4330</v>
          </cell>
        </row>
        <row r="24">
          <cell r="DH24">
            <v>13134820</v>
          </cell>
          <cell r="DI24">
            <v>1781</v>
          </cell>
          <cell r="DJ24">
            <v>2169</v>
          </cell>
          <cell r="DK24">
            <v>0</v>
          </cell>
          <cell r="DL24">
            <v>141</v>
          </cell>
          <cell r="DU24">
            <v>2159</v>
          </cell>
          <cell r="DV24">
            <v>292</v>
          </cell>
          <cell r="DW24">
            <v>863</v>
          </cell>
          <cell r="DX24">
            <v>0</v>
          </cell>
          <cell r="DY24">
            <v>138</v>
          </cell>
          <cell r="EL24">
            <v>9856746</v>
          </cell>
          <cell r="EM24">
            <v>2262</v>
          </cell>
          <cell r="EW24">
            <v>2716630</v>
          </cell>
          <cell r="EX24">
            <v>35</v>
          </cell>
          <cell r="FH24">
            <v>565535</v>
          </cell>
          <cell r="FI24">
            <v>13</v>
          </cell>
        </row>
        <row r="25">
          <cell r="DH25">
            <v>1054015</v>
          </cell>
          <cell r="DI25">
            <v>61215</v>
          </cell>
          <cell r="DJ25">
            <v>3645</v>
          </cell>
          <cell r="DK25">
            <v>1075</v>
          </cell>
          <cell r="DL25">
            <v>1552</v>
          </cell>
          <cell r="DU25">
            <v>7824</v>
          </cell>
          <cell r="DV25">
            <v>111</v>
          </cell>
          <cell r="DW25">
            <v>957</v>
          </cell>
          <cell r="DX25">
            <v>595</v>
          </cell>
          <cell r="DY25">
            <v>1541</v>
          </cell>
          <cell r="EL25">
            <v>1018535</v>
          </cell>
          <cell r="EM25">
            <v>226</v>
          </cell>
          <cell r="EW25">
            <v>100227</v>
          </cell>
          <cell r="EX25">
            <v>3423</v>
          </cell>
          <cell r="FH25">
            <v>2740</v>
          </cell>
          <cell r="FI25">
            <v>2623</v>
          </cell>
        </row>
        <row r="26">
          <cell r="DH26">
            <v>892006</v>
          </cell>
          <cell r="DI26">
            <v>5722</v>
          </cell>
          <cell r="DJ26">
            <v>35188</v>
          </cell>
          <cell r="DK26">
            <v>9038</v>
          </cell>
          <cell r="DL26">
            <v>6154</v>
          </cell>
          <cell r="DU26">
            <v>7706</v>
          </cell>
          <cell r="DV26">
            <v>6822</v>
          </cell>
          <cell r="DW26">
            <v>9650</v>
          </cell>
          <cell r="DX26">
            <v>4957</v>
          </cell>
          <cell r="DY26">
            <v>5706</v>
          </cell>
          <cell r="EL26">
            <v>470307</v>
          </cell>
          <cell r="EM26">
            <v>9386</v>
          </cell>
          <cell r="EW26">
            <v>459601</v>
          </cell>
          <cell r="EX26">
            <v>30823</v>
          </cell>
          <cell r="FH26">
            <v>18200</v>
          </cell>
          <cell r="FI26">
            <v>10171</v>
          </cell>
        </row>
        <row r="27">
          <cell r="DH27">
            <v>1502198</v>
          </cell>
          <cell r="DI27">
            <v>222002</v>
          </cell>
          <cell r="DJ27">
            <v>154952</v>
          </cell>
          <cell r="DK27">
            <v>8463</v>
          </cell>
          <cell r="DL27">
            <v>85250</v>
          </cell>
          <cell r="DU27">
            <v>24896</v>
          </cell>
          <cell r="DV27">
            <v>24171</v>
          </cell>
          <cell r="DW27">
            <v>40406</v>
          </cell>
          <cell r="DX27">
            <v>4284</v>
          </cell>
          <cell r="DY27">
            <v>81867</v>
          </cell>
          <cell r="EL27">
            <v>1373700</v>
          </cell>
          <cell r="EM27">
            <v>179653</v>
          </cell>
          <cell r="EW27">
            <v>527859</v>
          </cell>
          <cell r="EX27">
            <v>63066</v>
          </cell>
          <cell r="FH27">
            <v>71306</v>
          </cell>
          <cell r="FI27">
            <v>5946</v>
          </cell>
        </row>
        <row r="28">
          <cell r="DH28">
            <v>2957</v>
          </cell>
          <cell r="DI28">
            <v>0</v>
          </cell>
          <cell r="DJ28">
            <v>0</v>
          </cell>
          <cell r="DK28">
            <v>22</v>
          </cell>
          <cell r="DL28">
            <v>0</v>
          </cell>
          <cell r="DU28">
            <v>36</v>
          </cell>
          <cell r="DV28">
            <v>0</v>
          </cell>
          <cell r="DW28">
            <v>0</v>
          </cell>
          <cell r="DX28">
            <v>11</v>
          </cell>
          <cell r="DY28">
            <v>0</v>
          </cell>
          <cell r="EL28">
            <v>0</v>
          </cell>
          <cell r="EM28">
            <v>0</v>
          </cell>
          <cell r="EW28">
            <v>2312</v>
          </cell>
          <cell r="EX28">
            <v>22</v>
          </cell>
          <cell r="FH28">
            <v>667</v>
          </cell>
          <cell r="FI28">
            <v>0</v>
          </cell>
        </row>
        <row r="29">
          <cell r="DH29">
            <v>1868</v>
          </cell>
          <cell r="DI29">
            <v>4</v>
          </cell>
          <cell r="DJ29">
            <v>2</v>
          </cell>
          <cell r="DK29">
            <v>0</v>
          </cell>
          <cell r="DL29">
            <v>38195</v>
          </cell>
          <cell r="DU29">
            <v>0</v>
          </cell>
          <cell r="DV29">
            <v>1</v>
          </cell>
          <cell r="DW29">
            <v>1</v>
          </cell>
          <cell r="DX29">
            <v>0</v>
          </cell>
          <cell r="DY29">
            <v>38195</v>
          </cell>
          <cell r="EL29">
            <v>38199</v>
          </cell>
          <cell r="EM29">
            <v>38195</v>
          </cell>
          <cell r="EW29">
            <v>1870</v>
          </cell>
          <cell r="EX29">
            <v>2</v>
          </cell>
          <cell r="FH29">
            <v>0</v>
          </cell>
          <cell r="FI29">
            <v>0</v>
          </cell>
        </row>
        <row r="30">
          <cell r="DH30">
            <v>14147113</v>
          </cell>
          <cell r="DI30">
            <v>594074</v>
          </cell>
          <cell r="DJ30">
            <v>371363</v>
          </cell>
          <cell r="DK30">
            <v>235823</v>
          </cell>
          <cell r="DL30">
            <v>217201</v>
          </cell>
          <cell r="DU30">
            <v>99539</v>
          </cell>
          <cell r="DV30">
            <v>61964</v>
          </cell>
          <cell r="DW30">
            <v>95526</v>
          </cell>
          <cell r="DX30">
            <v>120611</v>
          </cell>
          <cell r="DY30">
            <v>186331</v>
          </cell>
          <cell r="EL30">
            <v>10811007</v>
          </cell>
          <cell r="EM30">
            <v>439935</v>
          </cell>
          <cell r="EW30">
            <v>4729513</v>
          </cell>
          <cell r="EX30">
            <v>380952</v>
          </cell>
          <cell r="FH30">
            <v>25054</v>
          </cell>
          <cell r="FI30">
            <v>3500</v>
          </cell>
        </row>
        <row r="31">
          <cell r="DH31">
            <v>773958</v>
          </cell>
          <cell r="DI31">
            <v>38976</v>
          </cell>
          <cell r="DJ31">
            <v>11754</v>
          </cell>
          <cell r="DK31">
            <v>1827</v>
          </cell>
          <cell r="DL31">
            <v>19034</v>
          </cell>
          <cell r="DU31">
            <v>5926</v>
          </cell>
          <cell r="DV31">
            <v>4027</v>
          </cell>
          <cell r="DW31">
            <v>2985</v>
          </cell>
          <cell r="DX31">
            <v>915</v>
          </cell>
          <cell r="DY31">
            <v>16873</v>
          </cell>
          <cell r="EL31">
            <v>809702</v>
          </cell>
          <cell r="EM31">
            <v>15296</v>
          </cell>
          <cell r="EW31">
            <v>35090</v>
          </cell>
          <cell r="EX31">
            <v>16837</v>
          </cell>
          <cell r="FH31">
            <v>757</v>
          </cell>
          <cell r="FI31">
            <v>482</v>
          </cell>
        </row>
        <row r="32">
          <cell r="DH32">
            <v>20986547</v>
          </cell>
          <cell r="DI32">
            <v>3137183</v>
          </cell>
          <cell r="DJ32">
            <v>1088595</v>
          </cell>
          <cell r="DK32">
            <v>938841</v>
          </cell>
          <cell r="DL32">
            <v>1575956</v>
          </cell>
          <cell r="DU32">
            <v>174853</v>
          </cell>
          <cell r="DV32">
            <v>345403</v>
          </cell>
          <cell r="DW32">
            <v>311716</v>
          </cell>
          <cell r="DX32">
            <v>511688</v>
          </cell>
          <cell r="DY32">
            <v>1477547</v>
          </cell>
          <cell r="EL32">
            <v>18088985</v>
          </cell>
          <cell r="EM32">
            <v>1830039</v>
          </cell>
          <cell r="EW32">
            <v>8357496</v>
          </cell>
          <cell r="EX32">
            <v>1641702</v>
          </cell>
          <cell r="FH32">
            <v>1280641</v>
          </cell>
          <cell r="FI32">
            <v>131651</v>
          </cell>
        </row>
        <row r="33">
          <cell r="DH33">
            <v>7465890</v>
          </cell>
          <cell r="DI33">
            <v>1158396</v>
          </cell>
          <cell r="DJ33">
            <v>39109</v>
          </cell>
          <cell r="DK33">
            <v>40805</v>
          </cell>
          <cell r="DL33">
            <v>315125</v>
          </cell>
          <cell r="DU33">
            <v>55660</v>
          </cell>
          <cell r="DV33">
            <v>118433</v>
          </cell>
          <cell r="DW33">
            <v>10424</v>
          </cell>
          <cell r="DX33">
            <v>21817</v>
          </cell>
          <cell r="DY33">
            <v>312698</v>
          </cell>
          <cell r="EL33">
            <v>7350778</v>
          </cell>
          <cell r="EM33">
            <v>286696</v>
          </cell>
          <cell r="EW33">
            <v>1307307</v>
          </cell>
          <cell r="EX33">
            <v>63895</v>
          </cell>
          <cell r="FH33">
            <v>361240</v>
          </cell>
          <cell r="FI33">
            <v>44448</v>
          </cell>
        </row>
        <row r="34">
          <cell r="DH34">
            <v>20117622</v>
          </cell>
          <cell r="DI34">
            <v>1653244</v>
          </cell>
          <cell r="DJ34">
            <v>298340</v>
          </cell>
          <cell r="DK34">
            <v>585052</v>
          </cell>
          <cell r="DL34">
            <v>986904</v>
          </cell>
          <cell r="DU34">
            <v>174206</v>
          </cell>
          <cell r="DV34">
            <v>184970</v>
          </cell>
          <cell r="DW34">
            <v>97333</v>
          </cell>
          <cell r="DX34">
            <v>321316</v>
          </cell>
          <cell r="DY34">
            <v>974374</v>
          </cell>
          <cell r="EL34">
            <v>20966932</v>
          </cell>
          <cell r="EM34">
            <v>1548166</v>
          </cell>
          <cell r="EW34">
            <v>2423575</v>
          </cell>
          <cell r="EX34">
            <v>269341</v>
          </cell>
          <cell r="FH34">
            <v>250655</v>
          </cell>
          <cell r="FI34">
            <v>52789</v>
          </cell>
        </row>
        <row r="35">
          <cell r="DH35">
            <v>3857460</v>
          </cell>
          <cell r="DI35">
            <v>200110</v>
          </cell>
          <cell r="DJ35">
            <v>119038</v>
          </cell>
          <cell r="DK35">
            <v>69739</v>
          </cell>
          <cell r="DL35">
            <v>131296</v>
          </cell>
          <cell r="DU35">
            <v>34309</v>
          </cell>
          <cell r="DV35">
            <v>23346</v>
          </cell>
          <cell r="DW35">
            <v>31529</v>
          </cell>
          <cell r="DX35">
            <v>39692</v>
          </cell>
          <cell r="DY35">
            <v>107840</v>
          </cell>
          <cell r="EL35">
            <v>2902189</v>
          </cell>
          <cell r="EM35">
            <v>126572</v>
          </cell>
          <cell r="EW35">
            <v>1473324</v>
          </cell>
          <cell r="EX35">
            <v>193310</v>
          </cell>
          <cell r="FH35">
            <v>2130</v>
          </cell>
          <cell r="FI35">
            <v>191</v>
          </cell>
        </row>
        <row r="36">
          <cell r="DH36">
            <v>661479</v>
          </cell>
          <cell r="DI36">
            <v>43370</v>
          </cell>
          <cell r="DJ36">
            <v>32297</v>
          </cell>
          <cell r="DK36">
            <v>11532</v>
          </cell>
          <cell r="DL36">
            <v>133602</v>
          </cell>
          <cell r="DU36">
            <v>7874</v>
          </cell>
          <cell r="DV36">
            <v>4450</v>
          </cell>
          <cell r="DW36">
            <v>8613</v>
          </cell>
          <cell r="DX36">
            <v>6253</v>
          </cell>
          <cell r="DY36">
            <v>131725</v>
          </cell>
          <cell r="EL36">
            <v>116521</v>
          </cell>
          <cell r="EM36">
            <v>73840</v>
          </cell>
          <cell r="EW36">
            <v>734584</v>
          </cell>
          <cell r="EX36">
            <v>93369</v>
          </cell>
          <cell r="FH36">
            <v>31175</v>
          </cell>
          <cell r="FI36">
            <v>10222</v>
          </cell>
        </row>
        <row r="37">
          <cell r="DH37">
            <v>937784</v>
          </cell>
          <cell r="DI37">
            <v>106630</v>
          </cell>
          <cell r="DJ37">
            <v>55459</v>
          </cell>
          <cell r="DK37">
            <v>25627</v>
          </cell>
          <cell r="DL37">
            <v>27336</v>
          </cell>
          <cell r="DU37">
            <v>8785</v>
          </cell>
          <cell r="DV37">
            <v>11925</v>
          </cell>
          <cell r="DW37">
            <v>16025</v>
          </cell>
          <cell r="DX37">
            <v>13959</v>
          </cell>
          <cell r="DY37">
            <v>22551</v>
          </cell>
          <cell r="EL37">
            <v>133087</v>
          </cell>
          <cell r="EM37">
            <v>18853</v>
          </cell>
          <cell r="EW37">
            <v>1000833</v>
          </cell>
          <cell r="EX37">
            <v>85171</v>
          </cell>
          <cell r="FH37">
            <v>18916</v>
          </cell>
          <cell r="FI37">
            <v>4398</v>
          </cell>
        </row>
        <row r="38">
          <cell r="DH38">
            <v>708876</v>
          </cell>
          <cell r="DI38">
            <v>29330</v>
          </cell>
          <cell r="DJ38">
            <v>51378</v>
          </cell>
          <cell r="DK38">
            <v>32375</v>
          </cell>
          <cell r="DL38">
            <v>34460</v>
          </cell>
          <cell r="DU38">
            <v>9731</v>
          </cell>
          <cell r="DV38">
            <v>3307</v>
          </cell>
          <cell r="DW38">
            <v>14549</v>
          </cell>
          <cell r="DX38">
            <v>18942</v>
          </cell>
          <cell r="DY38">
            <v>27107</v>
          </cell>
          <cell r="EL38">
            <v>69762</v>
          </cell>
          <cell r="EM38">
            <v>15206</v>
          </cell>
          <cell r="EW38">
            <v>786657</v>
          </cell>
          <cell r="EX38">
            <v>103007</v>
          </cell>
          <cell r="FH38">
            <v>0</v>
          </cell>
          <cell r="FI38">
            <v>0</v>
          </cell>
        </row>
        <row r="39">
          <cell r="DH39">
            <v>221488</v>
          </cell>
          <cell r="DI39">
            <v>8311</v>
          </cell>
          <cell r="DJ39">
            <v>9051</v>
          </cell>
          <cell r="DK39">
            <v>4521</v>
          </cell>
          <cell r="DL39">
            <v>10221</v>
          </cell>
          <cell r="DU39">
            <v>2754</v>
          </cell>
          <cell r="DV39">
            <v>974</v>
          </cell>
          <cell r="DW39">
            <v>2571</v>
          </cell>
          <cell r="DX39">
            <v>2658</v>
          </cell>
          <cell r="DY39">
            <v>8378</v>
          </cell>
          <cell r="EL39">
            <v>5793</v>
          </cell>
          <cell r="EM39">
            <v>1179</v>
          </cell>
          <cell r="EW39">
            <v>246284</v>
          </cell>
          <cell r="EX39">
            <v>21100</v>
          </cell>
          <cell r="FH39">
            <v>1515</v>
          </cell>
          <cell r="FI39">
            <v>1514</v>
          </cell>
        </row>
        <row r="40">
          <cell r="DH40">
            <v>824629</v>
          </cell>
          <cell r="DI40">
            <v>47262</v>
          </cell>
          <cell r="DJ40">
            <v>41027</v>
          </cell>
          <cell r="DK40">
            <v>25437</v>
          </cell>
          <cell r="DL40">
            <v>74980</v>
          </cell>
          <cell r="DU40">
            <v>11765</v>
          </cell>
          <cell r="DV40">
            <v>5492</v>
          </cell>
          <cell r="DW40">
            <v>12833</v>
          </cell>
          <cell r="DX40">
            <v>14479</v>
          </cell>
          <cell r="DY40">
            <v>66921</v>
          </cell>
          <cell r="EL40">
            <v>239364</v>
          </cell>
          <cell r="EM40">
            <v>56935</v>
          </cell>
          <cell r="EW40">
            <v>773165</v>
          </cell>
          <cell r="EX40">
            <v>84509</v>
          </cell>
          <cell r="FH40">
            <v>806</v>
          </cell>
          <cell r="FI40">
            <v>0</v>
          </cell>
        </row>
      </sheetData>
      <sheetData sheetId="1" refreshError="1">
        <row r="6">
          <cell r="DL6">
            <v>1212036</v>
          </cell>
          <cell r="DU6">
            <v>256462</v>
          </cell>
        </row>
        <row r="7">
          <cell r="DL7">
            <v>5964</v>
          </cell>
          <cell r="DU7">
            <v>487</v>
          </cell>
        </row>
        <row r="8">
          <cell r="DL8">
            <v>216662</v>
          </cell>
          <cell r="DU8">
            <v>42667</v>
          </cell>
        </row>
        <row r="9">
          <cell r="DL9">
            <v>15304501</v>
          </cell>
          <cell r="DU9">
            <v>3112565</v>
          </cell>
        </row>
        <row r="10">
          <cell r="DL10">
            <v>1685024</v>
          </cell>
          <cell r="DU10">
            <v>36792</v>
          </cell>
        </row>
        <row r="11">
          <cell r="DL11">
            <v>7056771</v>
          </cell>
          <cell r="DU11">
            <v>315614</v>
          </cell>
        </row>
        <row r="12">
          <cell r="DL12">
            <v>16463237</v>
          </cell>
          <cell r="DU12">
            <v>1489346</v>
          </cell>
        </row>
        <row r="13">
          <cell r="DL13">
            <v>880149</v>
          </cell>
          <cell r="DU13">
            <v>146611</v>
          </cell>
        </row>
        <row r="14">
          <cell r="DL14">
            <v>3737768</v>
          </cell>
          <cell r="DU14">
            <v>242641</v>
          </cell>
        </row>
        <row r="15">
          <cell r="DL15">
            <v>28840462</v>
          </cell>
          <cell r="DU15">
            <v>63208</v>
          </cell>
        </row>
        <row r="16">
          <cell r="DL16">
            <v>4107675</v>
          </cell>
          <cell r="DU16">
            <v>550824</v>
          </cell>
        </row>
        <row r="17">
          <cell r="DL17">
            <v>3829835</v>
          </cell>
          <cell r="DU17">
            <v>2829</v>
          </cell>
        </row>
        <row r="18">
          <cell r="DL18">
            <v>415205</v>
          </cell>
          <cell r="DU18">
            <v>8889</v>
          </cell>
        </row>
        <row r="19">
          <cell r="DL19">
            <v>230111</v>
          </cell>
          <cell r="DU19">
            <v>9778</v>
          </cell>
        </row>
        <row r="20">
          <cell r="DL20">
            <v>580620</v>
          </cell>
          <cell r="DU20">
            <v>84531</v>
          </cell>
        </row>
        <row r="21">
          <cell r="DL21">
            <v>2086</v>
          </cell>
          <cell r="DU21">
            <v>42</v>
          </cell>
        </row>
        <row r="22">
          <cell r="DL22">
            <v>1866</v>
          </cell>
          <cell r="DU22">
            <v>2</v>
          </cell>
        </row>
        <row r="23">
          <cell r="DL23">
            <v>1580595</v>
          </cell>
          <cell r="DU23">
            <v>122600</v>
          </cell>
        </row>
        <row r="24">
          <cell r="DL24">
            <v>29136</v>
          </cell>
          <cell r="DU24">
            <v>2322</v>
          </cell>
        </row>
        <row r="25">
          <cell r="DL25">
            <v>18318087</v>
          </cell>
          <cell r="DU25">
            <v>1970406</v>
          </cell>
        </row>
        <row r="26">
          <cell r="DL26">
            <v>9019091</v>
          </cell>
          <cell r="DU26">
            <v>518938</v>
          </cell>
        </row>
        <row r="27">
          <cell r="DL27">
            <v>23247844</v>
          </cell>
          <cell r="DU27">
            <v>1718005</v>
          </cell>
        </row>
        <row r="28">
          <cell r="DL28">
            <v>275906</v>
          </cell>
          <cell r="DU28">
            <v>54751</v>
          </cell>
        </row>
        <row r="29">
          <cell r="DL29">
            <v>168304</v>
          </cell>
          <cell r="DU29">
            <v>77701</v>
          </cell>
        </row>
        <row r="30">
          <cell r="DL30">
            <v>449797</v>
          </cell>
          <cell r="DU30">
            <v>15545</v>
          </cell>
        </row>
        <row r="31">
          <cell r="DL31">
            <v>365969</v>
          </cell>
          <cell r="DU31">
            <v>39096</v>
          </cell>
        </row>
        <row r="32">
          <cell r="DL32">
            <v>142162</v>
          </cell>
          <cell r="DU32">
            <v>10452</v>
          </cell>
        </row>
        <row r="33">
          <cell r="DL33">
            <v>442680</v>
          </cell>
          <cell r="DU33">
            <v>68366</v>
          </cell>
        </row>
        <row r="34">
          <cell r="DM34">
            <v>0.459246364457155</v>
          </cell>
          <cell r="DO34">
            <v>9.5037316442201966E-2</v>
          </cell>
          <cell r="DW34">
            <v>7.9081640143637152E-2</v>
          </cell>
          <cell r="DX34">
            <v>0.83211146004666037</v>
          </cell>
          <cell r="FD34">
            <v>99998311</v>
          </cell>
          <cell r="FE34">
            <v>8308301</v>
          </cell>
          <cell r="FL34">
            <v>32717494</v>
          </cell>
          <cell r="FM34">
            <v>4242488</v>
          </cell>
          <cell r="FT34">
            <v>5893738</v>
          </cell>
          <cell r="FU34">
            <v>622290</v>
          </cell>
        </row>
        <row r="35">
          <cell r="DK35">
            <v>4.7829304220417201E-2</v>
          </cell>
        </row>
      </sheetData>
      <sheetData sheetId="2" refreshError="1">
        <row r="6">
          <cell r="DL6">
            <v>1331057</v>
          </cell>
          <cell r="DU6">
            <v>118570</v>
          </cell>
        </row>
        <row r="7">
          <cell r="DL7">
            <v>16302</v>
          </cell>
          <cell r="DU7">
            <v>808</v>
          </cell>
        </row>
        <row r="8">
          <cell r="DL8">
            <v>231089</v>
          </cell>
          <cell r="DU8">
            <v>48003</v>
          </cell>
        </row>
        <row r="9">
          <cell r="DL9">
            <v>9401897</v>
          </cell>
          <cell r="DU9">
            <v>1136707</v>
          </cell>
        </row>
        <row r="10">
          <cell r="DL10">
            <v>1966483</v>
          </cell>
          <cell r="DU10">
            <v>34566</v>
          </cell>
        </row>
        <row r="11">
          <cell r="DL11">
            <v>4392090</v>
          </cell>
          <cell r="DU11">
            <v>413092</v>
          </cell>
        </row>
        <row r="12">
          <cell r="DL12">
            <v>12636959</v>
          </cell>
          <cell r="DU12">
            <v>858331</v>
          </cell>
        </row>
        <row r="13">
          <cell r="DL13">
            <v>1245138</v>
          </cell>
          <cell r="DU13">
            <v>53145</v>
          </cell>
        </row>
        <row r="14">
          <cell r="DL14">
            <v>2702866</v>
          </cell>
          <cell r="DU14">
            <v>189328</v>
          </cell>
        </row>
        <row r="15">
          <cell r="DL15">
            <v>4550314</v>
          </cell>
          <cell r="DU15">
            <v>64179</v>
          </cell>
        </row>
        <row r="16">
          <cell r="DL16">
            <v>2334971</v>
          </cell>
          <cell r="DU16">
            <v>308222</v>
          </cell>
        </row>
        <row r="17">
          <cell r="DL17">
            <v>8811096</v>
          </cell>
          <cell r="DU17">
            <v>405</v>
          </cell>
        </row>
        <row r="18">
          <cell r="DL18">
            <v>350826</v>
          </cell>
          <cell r="DU18">
            <v>3686</v>
          </cell>
        </row>
        <row r="19">
          <cell r="DL19">
            <v>315588</v>
          </cell>
          <cell r="DU19">
            <v>14837</v>
          </cell>
        </row>
        <row r="20">
          <cell r="DL20">
            <v>886358</v>
          </cell>
          <cell r="DU20">
            <v>61008</v>
          </cell>
        </row>
        <row r="21">
          <cell r="DL21">
            <v>306</v>
          </cell>
          <cell r="DU21">
            <v>9</v>
          </cell>
        </row>
        <row r="22">
          <cell r="DL22">
            <v>0</v>
          </cell>
          <cell r="DU22">
            <v>0</v>
          </cell>
        </row>
        <row r="23">
          <cell r="DL23">
            <v>11907181</v>
          </cell>
          <cell r="DU23">
            <v>315444</v>
          </cell>
        </row>
        <row r="24">
          <cell r="DL24">
            <v>804514</v>
          </cell>
          <cell r="DU24">
            <v>28274</v>
          </cell>
        </row>
        <row r="25">
          <cell r="DL25">
            <v>8220542</v>
          </cell>
          <cell r="DU25">
            <v>666346</v>
          </cell>
        </row>
        <row r="26">
          <cell r="DL26">
            <v>0</v>
          </cell>
          <cell r="DU26">
            <v>0</v>
          </cell>
        </row>
        <row r="27">
          <cell r="DL27">
            <v>0</v>
          </cell>
          <cell r="DU27">
            <v>0</v>
          </cell>
        </row>
        <row r="28">
          <cell r="DL28">
            <v>3543088</v>
          </cell>
          <cell r="DU28">
            <v>117558</v>
          </cell>
        </row>
        <row r="29">
          <cell r="DL29">
            <v>272507</v>
          </cell>
          <cell r="DU29">
            <v>38955</v>
          </cell>
        </row>
        <row r="30">
          <cell r="DL30">
            <v>672847</v>
          </cell>
          <cell r="DU30">
            <v>57192</v>
          </cell>
        </row>
        <row r="31">
          <cell r="DL31">
            <v>407335</v>
          </cell>
          <cell r="DU31">
            <v>33941</v>
          </cell>
        </row>
        <row r="32">
          <cell r="DL32">
            <v>87427</v>
          </cell>
          <cell r="DU32">
            <v>5664</v>
          </cell>
        </row>
        <row r="33">
          <cell r="DL33">
            <v>440649</v>
          </cell>
          <cell r="DU33">
            <v>29328</v>
          </cell>
        </row>
        <row r="34">
          <cell r="DM34">
            <v>0.25687343090032039</v>
          </cell>
          <cell r="DO34">
            <v>7.6034223391040018E-2</v>
          </cell>
          <cell r="DW34">
            <v>5.9301325960993134E-2</v>
          </cell>
          <cell r="DX34">
            <v>0.77992939647728798</v>
          </cell>
          <cell r="FD34">
            <v>48820707</v>
          </cell>
          <cell r="FE34">
            <v>3654365</v>
          </cell>
          <cell r="FL34">
            <v>27103243</v>
          </cell>
          <cell r="FM34">
            <v>2042953</v>
          </cell>
          <cell r="FT34">
            <v>1605480</v>
          </cell>
          <cell r="FU34">
            <v>197572</v>
          </cell>
        </row>
        <row r="35">
          <cell r="DK35">
            <v>3.1983390049430259E-2</v>
          </cell>
        </row>
      </sheetData>
      <sheetData sheetId="3" refreshError="1">
        <row r="6">
          <cell r="DL6">
            <v>1663644</v>
          </cell>
          <cell r="DU6">
            <v>155695</v>
          </cell>
        </row>
        <row r="7">
          <cell r="DL7">
            <v>49442</v>
          </cell>
          <cell r="DU7">
            <v>1580</v>
          </cell>
        </row>
        <row r="8">
          <cell r="DL8">
            <v>1296979</v>
          </cell>
          <cell r="DU8">
            <v>45696</v>
          </cell>
        </row>
        <row r="9">
          <cell r="DL9">
            <v>17378980</v>
          </cell>
          <cell r="DU9">
            <v>2176776</v>
          </cell>
        </row>
        <row r="10">
          <cell r="DL10">
            <v>4238149</v>
          </cell>
          <cell r="DU10">
            <v>33462</v>
          </cell>
        </row>
        <row r="11">
          <cell r="DL11">
            <v>3611202</v>
          </cell>
          <cell r="DU11">
            <v>151834</v>
          </cell>
        </row>
        <row r="12">
          <cell r="DL12">
            <v>13822444</v>
          </cell>
          <cell r="DU12">
            <v>764799</v>
          </cell>
        </row>
        <row r="13">
          <cell r="DL13">
            <v>1344382</v>
          </cell>
          <cell r="DU13">
            <v>273425</v>
          </cell>
        </row>
        <row r="14">
          <cell r="DL14">
            <v>2685041</v>
          </cell>
          <cell r="DU14">
            <v>196625</v>
          </cell>
        </row>
        <row r="15">
          <cell r="DL15">
            <v>30513370</v>
          </cell>
          <cell r="DU15">
            <v>298225</v>
          </cell>
        </row>
        <row r="16">
          <cell r="DL16">
            <v>2337257</v>
          </cell>
          <cell r="DU16">
            <v>191119</v>
          </cell>
        </row>
        <row r="17">
          <cell r="DL17">
            <v>497980</v>
          </cell>
          <cell r="DU17">
            <v>217</v>
          </cell>
        </row>
        <row r="18">
          <cell r="DL18">
            <v>355471</v>
          </cell>
          <cell r="DU18">
            <v>4128</v>
          </cell>
        </row>
        <row r="19">
          <cell r="DL19">
            <v>402409</v>
          </cell>
          <cell r="DU19">
            <v>3864</v>
          </cell>
        </row>
        <row r="20">
          <cell r="DL20">
            <v>505887</v>
          </cell>
          <cell r="DU20">
            <v>31105</v>
          </cell>
        </row>
        <row r="21">
          <cell r="DL21">
            <v>587</v>
          </cell>
          <cell r="DU21">
            <v>6</v>
          </cell>
        </row>
        <row r="22">
          <cell r="DL22">
            <v>38203</v>
          </cell>
          <cell r="DU22">
            <v>38195</v>
          </cell>
        </row>
        <row r="23">
          <cell r="DL23">
            <v>2077798</v>
          </cell>
          <cell r="DU23">
            <v>125927</v>
          </cell>
        </row>
        <row r="24">
          <cell r="DL24">
            <v>11899</v>
          </cell>
          <cell r="DU24">
            <v>130</v>
          </cell>
        </row>
        <row r="25">
          <cell r="DL25">
            <v>1188493</v>
          </cell>
          <cell r="DU25">
            <v>184451</v>
          </cell>
        </row>
        <row r="26">
          <cell r="DL26">
            <v>234</v>
          </cell>
          <cell r="DU26">
            <v>96</v>
          </cell>
        </row>
        <row r="27">
          <cell r="DL27">
            <v>393318</v>
          </cell>
          <cell r="DU27">
            <v>34195</v>
          </cell>
        </row>
        <row r="28">
          <cell r="DL28">
            <v>558649</v>
          </cell>
          <cell r="DU28">
            <v>64409</v>
          </cell>
        </row>
        <row r="29">
          <cell r="DL29">
            <v>441469</v>
          </cell>
          <cell r="DU29">
            <v>42257</v>
          </cell>
        </row>
        <row r="30">
          <cell r="DL30">
            <v>30192</v>
          </cell>
          <cell r="DU30">
            <v>507</v>
          </cell>
        </row>
        <row r="31">
          <cell r="DL31">
            <v>83115</v>
          </cell>
          <cell r="DU31">
            <v>598</v>
          </cell>
        </row>
        <row r="32">
          <cell r="DL32">
            <v>24003</v>
          </cell>
          <cell r="DU32">
            <v>1217</v>
          </cell>
        </row>
        <row r="33">
          <cell r="DL33">
            <v>130006</v>
          </cell>
          <cell r="DU33">
            <v>13799</v>
          </cell>
        </row>
        <row r="34">
          <cell r="DM34">
            <v>0.28388020464252456</v>
          </cell>
          <cell r="DO34">
            <v>6.8513184950390701E-2</v>
          </cell>
          <cell r="DW34">
            <v>5.6422770507345753E-2</v>
          </cell>
          <cell r="DX34">
            <v>0.82353156619708423</v>
          </cell>
          <cell r="FD34">
            <v>60157887</v>
          </cell>
          <cell r="FE34">
            <v>4459353</v>
          </cell>
          <cell r="FL34">
            <v>24295960</v>
          </cell>
          <cell r="FM34">
            <v>1401172</v>
          </cell>
          <cell r="FT34">
            <v>1226756</v>
          </cell>
          <cell r="FU34">
            <v>9726</v>
          </cell>
        </row>
        <row r="35">
          <cell r="DK35">
            <v>3.0353346135997664E-2</v>
          </cell>
        </row>
      </sheetData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golemi banki"/>
      <sheetName val="sredni banki"/>
      <sheetName val="mali banki"/>
      <sheetName val="VKUPNO"/>
      <sheetName val="pomosna presmetka"/>
    </sheetNames>
    <sheetDataSet>
      <sheetData sheetId="0" refreshError="1"/>
      <sheetData sheetId="1" refreshError="1"/>
      <sheetData sheetId="2" refreshError="1"/>
      <sheetData sheetId="3" refreshError="1">
        <row r="35">
          <cell r="G35">
            <v>6116638</v>
          </cell>
          <cell r="H35">
            <v>116676938</v>
          </cell>
          <cell r="M35">
            <v>1975121</v>
          </cell>
          <cell r="N35">
            <v>71742470.299999997</v>
          </cell>
          <cell r="S35">
            <v>1635136</v>
          </cell>
          <cell r="T35">
            <v>80084485</v>
          </cell>
          <cell r="Z35">
            <v>268503893.30000001</v>
          </cell>
        </row>
        <row r="36">
          <cell r="H36">
            <v>0.43454467853706907</v>
          </cell>
        </row>
      </sheetData>
      <sheetData sheetId="4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vk.izlozenost"/>
      <sheetName val="agregiranje denarsko"/>
      <sheetName val="agregiranje klauzula"/>
      <sheetName val="agregiranje devizno"/>
      <sheetName val="Herfinadl i CR 5"/>
    </sheetNames>
    <sheetDataSet>
      <sheetData sheetId="0" refreshError="1"/>
      <sheetData sheetId="1" refreshError="1">
        <row r="34">
          <cell r="DM34">
            <v>0.44092753353995112</v>
          </cell>
          <cell r="DO34">
            <v>0.10121887753581528</v>
          </cell>
          <cell r="DW34">
            <v>8.3140154396926999E-2</v>
          </cell>
          <cell r="DX34">
            <v>0.82138980811665985</v>
          </cell>
        </row>
        <row r="35">
          <cell r="DK35">
            <v>4.9828424452328463E-2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bankarski sistem"/>
      <sheetName val="golemi banki"/>
      <sheetName val="sredni banki"/>
      <sheetName val="mail banki"/>
    </sheetNames>
    <sheetDataSet>
      <sheetData sheetId="0" refreshError="1">
        <row r="31">
          <cell r="AL31">
            <v>0.80387641725697523</v>
          </cell>
        </row>
        <row r="38">
          <cell r="AG38">
            <v>101724</v>
          </cell>
        </row>
        <row r="39">
          <cell r="AG39">
            <v>115457</v>
          </cell>
        </row>
        <row r="40">
          <cell r="AG40">
            <v>12874</v>
          </cell>
        </row>
        <row r="41">
          <cell r="AG41">
            <v>66290</v>
          </cell>
        </row>
        <row r="44">
          <cell r="H44">
            <v>1.0929939776571886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bankarski sistem"/>
      <sheetName val="golemi banki"/>
      <sheetName val="sredni banki"/>
      <sheetName val="mail banki"/>
    </sheetNames>
    <sheetDataSet>
      <sheetData sheetId="0" refreshError="1">
        <row r="14">
          <cell r="AA14">
            <v>35614</v>
          </cell>
          <cell r="AB14">
            <v>10321</v>
          </cell>
          <cell r="AC14">
            <v>324027</v>
          </cell>
          <cell r="AD14">
            <v>307538.3</v>
          </cell>
        </row>
        <row r="15">
          <cell r="AA15">
            <v>0</v>
          </cell>
          <cell r="AB15">
            <v>0</v>
          </cell>
          <cell r="AC15">
            <v>882</v>
          </cell>
          <cell r="AD15">
            <v>828.32999999999993</v>
          </cell>
        </row>
        <row r="16">
          <cell r="AA16">
            <v>1429</v>
          </cell>
          <cell r="AB16">
            <v>101</v>
          </cell>
          <cell r="AC16">
            <v>86118</v>
          </cell>
          <cell r="AD16">
            <v>84511.22</v>
          </cell>
        </row>
        <row r="17">
          <cell r="AA17">
            <v>1342187</v>
          </cell>
          <cell r="AB17">
            <v>1249930</v>
          </cell>
          <cell r="AC17">
            <v>3577174</v>
          </cell>
          <cell r="AD17">
            <v>4556876.09</v>
          </cell>
        </row>
        <row r="18">
          <cell r="AA18">
            <v>908</v>
          </cell>
          <cell r="AB18">
            <v>0</v>
          </cell>
          <cell r="AC18">
            <v>12904</v>
          </cell>
          <cell r="AD18">
            <v>11417.289999999999</v>
          </cell>
        </row>
        <row r="19">
          <cell r="AA19">
            <v>79132</v>
          </cell>
          <cell r="AB19">
            <v>53857</v>
          </cell>
          <cell r="AC19">
            <v>570644</v>
          </cell>
          <cell r="AD19">
            <v>575697.64</v>
          </cell>
        </row>
        <row r="20">
          <cell r="AA20">
            <v>356447</v>
          </cell>
          <cell r="AB20">
            <v>204504</v>
          </cell>
          <cell r="AC20">
            <v>1918588</v>
          </cell>
          <cell r="AD20">
            <v>2003171.1700000002</v>
          </cell>
        </row>
        <row r="21">
          <cell r="AA21">
            <v>784473</v>
          </cell>
          <cell r="AB21">
            <v>51272</v>
          </cell>
          <cell r="AC21">
            <v>98510</v>
          </cell>
          <cell r="AD21">
            <v>394533.37</v>
          </cell>
        </row>
        <row r="22">
          <cell r="AA22">
            <v>170488</v>
          </cell>
          <cell r="AB22">
            <v>48351</v>
          </cell>
          <cell r="AC22">
            <v>365795</v>
          </cell>
          <cell r="AD22">
            <v>400062.85</v>
          </cell>
        </row>
        <row r="23">
          <cell r="AA23">
            <v>30289</v>
          </cell>
          <cell r="AB23">
            <v>19007</v>
          </cell>
          <cell r="AC23">
            <v>114775</v>
          </cell>
          <cell r="AD23">
            <v>132648.21000000002</v>
          </cell>
        </row>
        <row r="24">
          <cell r="AA24">
            <v>510768</v>
          </cell>
          <cell r="AB24">
            <v>561238</v>
          </cell>
          <cell r="AC24">
            <v>173057</v>
          </cell>
          <cell r="AD24">
            <v>582770.36999999988</v>
          </cell>
        </row>
        <row r="25">
          <cell r="AA25">
            <v>756</v>
          </cell>
          <cell r="AB25">
            <v>0</v>
          </cell>
          <cell r="AC25">
            <v>88</v>
          </cell>
          <cell r="AD25">
            <v>291.2</v>
          </cell>
        </row>
        <row r="26">
          <cell r="AA26">
            <v>1007</v>
          </cell>
          <cell r="AB26">
            <v>1014</v>
          </cell>
          <cell r="AC26">
            <v>1539</v>
          </cell>
          <cell r="AD26">
            <v>2354.6799999999998</v>
          </cell>
        </row>
        <row r="27">
          <cell r="AA27">
            <v>27987</v>
          </cell>
          <cell r="AB27">
            <v>8893</v>
          </cell>
          <cell r="AC27">
            <v>6000</v>
          </cell>
          <cell r="AD27">
            <v>17799.47</v>
          </cell>
        </row>
        <row r="28">
          <cell r="AA28">
            <v>34996</v>
          </cell>
          <cell r="AB28">
            <v>7034</v>
          </cell>
          <cell r="AC28">
            <v>82126</v>
          </cell>
          <cell r="AD28">
            <v>92240.2</v>
          </cell>
        </row>
        <row r="29">
          <cell r="AA29">
            <v>0</v>
          </cell>
          <cell r="AB29">
            <v>8</v>
          </cell>
          <cell r="AC29">
            <v>0</v>
          </cell>
          <cell r="AD29">
            <v>4.01</v>
          </cell>
        </row>
        <row r="30">
          <cell r="AA30">
            <v>0</v>
          </cell>
          <cell r="AB30">
            <v>0</v>
          </cell>
          <cell r="AC30">
            <v>23931</v>
          </cell>
          <cell r="AD30">
            <v>23931</v>
          </cell>
        </row>
        <row r="31">
          <cell r="AA31">
            <v>330017</v>
          </cell>
          <cell r="AB31">
            <v>235574</v>
          </cell>
          <cell r="AC31">
            <v>214693</v>
          </cell>
          <cell r="AD31">
            <v>388723.59</v>
          </cell>
        </row>
        <row r="32">
          <cell r="AA32">
            <v>10582</v>
          </cell>
          <cell r="AB32">
            <v>1826</v>
          </cell>
          <cell r="AC32">
            <v>18702</v>
          </cell>
          <cell r="AD32">
            <v>20151.43</v>
          </cell>
        </row>
        <row r="33">
          <cell r="AA33">
            <v>895853</v>
          </cell>
          <cell r="AB33">
            <v>937121</v>
          </cell>
          <cell r="AC33">
            <v>1558892</v>
          </cell>
          <cell r="AD33">
            <v>2227273.2799999998</v>
          </cell>
        </row>
        <row r="34">
          <cell r="AA34">
            <v>26875</v>
          </cell>
          <cell r="AB34">
            <v>40564</v>
          </cell>
          <cell r="AC34">
            <v>306743</v>
          </cell>
          <cell r="AD34">
            <v>333229.64</v>
          </cell>
        </row>
        <row r="35">
          <cell r="AA35">
            <v>113215</v>
          </cell>
          <cell r="AB35">
            <v>566259</v>
          </cell>
          <cell r="AC35">
            <v>910020</v>
          </cell>
          <cell r="AD35">
            <v>1242558.8</v>
          </cell>
        </row>
        <row r="36">
          <cell r="AA36">
            <v>100163</v>
          </cell>
          <cell r="AB36">
            <v>69335</v>
          </cell>
          <cell r="AC36">
            <v>130093</v>
          </cell>
          <cell r="AD36">
            <v>172567.46000000002</v>
          </cell>
        </row>
        <row r="37">
          <cell r="AA37">
            <v>13617</v>
          </cell>
          <cell r="AB37">
            <v>10277</v>
          </cell>
          <cell r="AC37">
            <v>47769</v>
          </cell>
          <cell r="AD37">
            <v>56206.55</v>
          </cell>
        </row>
        <row r="38">
          <cell r="AA38">
            <v>44640</v>
          </cell>
          <cell r="AB38">
            <v>25587</v>
          </cell>
          <cell r="AC38">
            <v>26815</v>
          </cell>
          <cell r="AD38">
            <v>48956.849999999991</v>
          </cell>
        </row>
        <row r="39">
          <cell r="AA39">
            <v>10816</v>
          </cell>
          <cell r="AB39">
            <v>32244</v>
          </cell>
          <cell r="AC39">
            <v>34293</v>
          </cell>
          <cell r="AD39">
            <v>48875.360000000001</v>
          </cell>
        </row>
        <row r="40">
          <cell r="AA40">
            <v>49</v>
          </cell>
          <cell r="AB40">
            <v>4517</v>
          </cell>
          <cell r="AC40">
            <v>10146</v>
          </cell>
          <cell r="AD40">
            <v>10986.06</v>
          </cell>
        </row>
        <row r="41">
          <cell r="AA41">
            <v>5603</v>
          </cell>
          <cell r="AB41">
            <v>25422</v>
          </cell>
          <cell r="AC41">
            <v>74365</v>
          </cell>
          <cell r="AD41">
            <v>82296.429999999993</v>
          </cell>
        </row>
        <row r="44">
          <cell r="H44">
            <v>1.0144487007673242</v>
          </cell>
          <cell r="O44">
            <v>1.0410044549349464</v>
          </cell>
          <cell r="V44">
            <v>0.80153514328852127</v>
          </cell>
        </row>
      </sheetData>
      <sheetData sheetId="1" refreshError="1">
        <row r="8">
          <cell r="CU8">
            <v>257080.88</v>
          </cell>
          <cell r="CV8">
            <v>283877</v>
          </cell>
        </row>
        <row r="9">
          <cell r="CU9">
            <v>692.29</v>
          </cell>
          <cell r="CV9">
            <v>703</v>
          </cell>
        </row>
        <row r="10">
          <cell r="CU10">
            <v>82169.649999999994</v>
          </cell>
          <cell r="CV10">
            <v>84206</v>
          </cell>
        </row>
        <row r="11">
          <cell r="CU11">
            <v>3887694.8200000003</v>
          </cell>
          <cell r="CV11">
            <v>4804279</v>
          </cell>
        </row>
        <row r="12">
          <cell r="CU12">
            <v>11189.38</v>
          </cell>
          <cell r="CV12">
            <v>12904</v>
          </cell>
        </row>
        <row r="13">
          <cell r="CU13">
            <v>423079.97</v>
          </cell>
          <cell r="CV13">
            <v>474296</v>
          </cell>
        </row>
        <row r="14">
          <cell r="CU14">
            <v>1373219.56</v>
          </cell>
          <cell r="CV14">
            <v>1518338</v>
          </cell>
        </row>
        <row r="15">
          <cell r="CU15">
            <v>275928.21999999997</v>
          </cell>
          <cell r="CV15">
            <v>522693</v>
          </cell>
        </row>
        <row r="16">
          <cell r="CU16">
            <v>208777.64</v>
          </cell>
          <cell r="CV16">
            <v>260035</v>
          </cell>
        </row>
        <row r="17">
          <cell r="CU17">
            <v>13194.050000000001</v>
          </cell>
          <cell r="CV17">
            <v>19697</v>
          </cell>
        </row>
        <row r="18">
          <cell r="CU18">
            <v>446088.17999999993</v>
          </cell>
          <cell r="CV18">
            <v>794416</v>
          </cell>
        </row>
        <row r="19">
          <cell r="CU19">
            <v>291.2</v>
          </cell>
          <cell r="CV19">
            <v>844</v>
          </cell>
        </row>
        <row r="20">
          <cell r="CU20">
            <v>156.66000000000003</v>
          </cell>
          <cell r="CV20">
            <v>189</v>
          </cell>
        </row>
        <row r="21">
          <cell r="CU21">
            <v>5053.83</v>
          </cell>
          <cell r="CV21">
            <v>7091</v>
          </cell>
        </row>
        <row r="22">
          <cell r="CU22">
            <v>71132.930000000008</v>
          </cell>
          <cell r="CV22">
            <v>76556</v>
          </cell>
        </row>
        <row r="23">
          <cell r="CU23">
            <v>0</v>
          </cell>
          <cell r="CV23">
            <v>0</v>
          </cell>
        </row>
        <row r="24">
          <cell r="CU24">
            <v>23931</v>
          </cell>
          <cell r="CV24">
            <v>23931</v>
          </cell>
        </row>
        <row r="25">
          <cell r="CU25">
            <v>211539.04</v>
          </cell>
          <cell r="CV25">
            <v>427318</v>
          </cell>
        </row>
        <row r="26">
          <cell r="CU26">
            <v>6025.5999999999995</v>
          </cell>
          <cell r="CV26">
            <v>14590</v>
          </cell>
        </row>
        <row r="27">
          <cell r="CU27">
            <v>1138224.26</v>
          </cell>
          <cell r="CV27">
            <v>1689761</v>
          </cell>
        </row>
        <row r="28">
          <cell r="CU28">
            <v>253877.94</v>
          </cell>
          <cell r="CV28">
            <v>278337</v>
          </cell>
        </row>
        <row r="29">
          <cell r="CU29">
            <v>1047126.87</v>
          </cell>
          <cell r="CV29">
            <v>1332993</v>
          </cell>
        </row>
        <row r="30">
          <cell r="CU30">
            <v>76902.080000000002</v>
          </cell>
          <cell r="CV30">
            <v>124471</v>
          </cell>
        </row>
        <row r="31">
          <cell r="CU31">
            <v>30066.31</v>
          </cell>
          <cell r="CV31">
            <v>30418</v>
          </cell>
        </row>
        <row r="32">
          <cell r="CU32">
            <v>8569.74</v>
          </cell>
          <cell r="CV32">
            <v>18825</v>
          </cell>
        </row>
        <row r="33">
          <cell r="CU33">
            <v>8280.19</v>
          </cell>
          <cell r="CV33">
            <v>15063</v>
          </cell>
        </row>
        <row r="34">
          <cell r="CU34">
            <v>1177.02</v>
          </cell>
          <cell r="CV34">
            <v>1179</v>
          </cell>
        </row>
        <row r="35">
          <cell r="CU35">
            <v>47666.09</v>
          </cell>
          <cell r="CV35">
            <v>53982</v>
          </cell>
        </row>
        <row r="36">
          <cell r="BZ36">
            <v>1001804</v>
          </cell>
          <cell r="CA36">
            <v>1947981</v>
          </cell>
          <cell r="CB36">
            <v>4339423</v>
          </cell>
          <cell r="CC36">
            <v>5630057.1600000001</v>
          </cell>
          <cell r="CF36">
            <v>593091</v>
          </cell>
          <cell r="CG36">
            <v>776485</v>
          </cell>
          <cell r="CH36">
            <v>1639897</v>
          </cell>
          <cell r="CI36">
            <v>2156412.89</v>
          </cell>
          <cell r="CK36">
            <v>4</v>
          </cell>
          <cell r="CL36">
            <v>494631</v>
          </cell>
          <cell r="CM36">
            <v>203587</v>
          </cell>
          <cell r="CN36">
            <v>1874089</v>
          </cell>
          <cell r="CO36">
            <v>2122665.3500000006</v>
          </cell>
        </row>
      </sheetData>
      <sheetData sheetId="2" refreshError="1">
        <row r="8">
          <cell r="IH8">
            <v>43995.30999999999</v>
          </cell>
          <cell r="II8">
            <v>75528</v>
          </cell>
        </row>
        <row r="9">
          <cell r="IH9">
            <v>136.04</v>
          </cell>
          <cell r="II9">
            <v>179</v>
          </cell>
        </row>
        <row r="10">
          <cell r="IH10">
            <v>791.56999999999994</v>
          </cell>
          <cell r="II10">
            <v>1892</v>
          </cell>
        </row>
        <row r="11">
          <cell r="IH11">
            <v>539623.5</v>
          </cell>
          <cell r="II11">
            <v>1204845</v>
          </cell>
        </row>
        <row r="12">
          <cell r="IH12">
            <v>227.91</v>
          </cell>
          <cell r="II12">
            <v>908</v>
          </cell>
        </row>
        <row r="13">
          <cell r="IH13">
            <v>104994.07</v>
          </cell>
          <cell r="II13">
            <v>181416</v>
          </cell>
        </row>
        <row r="14">
          <cell r="IH14">
            <v>422713.33</v>
          </cell>
          <cell r="II14">
            <v>714776</v>
          </cell>
        </row>
        <row r="15">
          <cell r="IH15">
            <v>113220.83</v>
          </cell>
          <cell r="II15">
            <v>405398</v>
          </cell>
        </row>
        <row r="16">
          <cell r="IH16">
            <v>168314.97999999998</v>
          </cell>
          <cell r="II16">
            <v>289313</v>
          </cell>
        </row>
        <row r="17">
          <cell r="IH17">
            <v>113325.1</v>
          </cell>
          <cell r="II17">
            <v>138245</v>
          </cell>
        </row>
        <row r="18">
          <cell r="IH18">
            <v>133460.84</v>
          </cell>
          <cell r="II18">
            <v>446842</v>
          </cell>
        </row>
        <row r="19">
          <cell r="IH19">
            <v>0</v>
          </cell>
          <cell r="II19">
            <v>0</v>
          </cell>
        </row>
        <row r="20">
          <cell r="IH20">
            <v>2150.96</v>
          </cell>
          <cell r="II20">
            <v>3309</v>
          </cell>
        </row>
        <row r="21">
          <cell r="IH21">
            <v>10599.35</v>
          </cell>
          <cell r="II21">
            <v>28159</v>
          </cell>
        </row>
        <row r="22">
          <cell r="IH22">
            <v>15968.82</v>
          </cell>
          <cell r="II22">
            <v>41939</v>
          </cell>
        </row>
        <row r="23">
          <cell r="IH23">
            <v>4.01</v>
          </cell>
          <cell r="II23">
            <v>8</v>
          </cell>
        </row>
        <row r="24">
          <cell r="IH24">
            <v>0</v>
          </cell>
          <cell r="II24">
            <v>0</v>
          </cell>
        </row>
        <row r="25">
          <cell r="IH25">
            <v>175600.96999999997</v>
          </cell>
          <cell r="II25">
            <v>350317</v>
          </cell>
        </row>
        <row r="26">
          <cell r="IH26">
            <v>14125.83</v>
          </cell>
          <cell r="II26">
            <v>16520</v>
          </cell>
        </row>
        <row r="27">
          <cell r="IH27">
            <v>1001954.5</v>
          </cell>
          <cell r="II27">
            <v>1586101</v>
          </cell>
        </row>
        <row r="28">
          <cell r="IH28">
            <v>39377.630000000005</v>
          </cell>
          <cell r="II28">
            <v>53046</v>
          </cell>
        </row>
        <row r="29">
          <cell r="IH29">
            <v>171879.61000000002</v>
          </cell>
          <cell r="II29">
            <v>228396</v>
          </cell>
        </row>
        <row r="30">
          <cell r="IH30">
            <v>95474.46</v>
          </cell>
          <cell r="II30">
            <v>174929</v>
          </cell>
        </row>
        <row r="31">
          <cell r="IH31">
            <v>18075.239999999998</v>
          </cell>
          <cell r="II31">
            <v>32813</v>
          </cell>
        </row>
        <row r="32">
          <cell r="IH32">
            <v>37884.409999999996</v>
          </cell>
          <cell r="II32">
            <v>74982</v>
          </cell>
        </row>
        <row r="33">
          <cell r="IH33">
            <v>40595.17</v>
          </cell>
          <cell r="II33">
            <v>62290</v>
          </cell>
        </row>
        <row r="34">
          <cell r="IH34">
            <v>9561.2099999999991</v>
          </cell>
          <cell r="II34">
            <v>13203</v>
          </cell>
        </row>
        <row r="35">
          <cell r="IH35">
            <v>34630.340000000004</v>
          </cell>
          <cell r="II35">
            <v>51408</v>
          </cell>
        </row>
        <row r="36">
          <cell r="HM36">
            <v>1722562</v>
          </cell>
          <cell r="HN36">
            <v>464869</v>
          </cell>
          <cell r="HO36">
            <v>1082905</v>
          </cell>
          <cell r="HP36">
            <v>1654794.6</v>
          </cell>
          <cell r="HS36">
            <v>651154</v>
          </cell>
          <cell r="HT36">
            <v>235644</v>
          </cell>
          <cell r="HU36">
            <v>725746</v>
          </cell>
          <cell r="HV36">
            <v>947973.19</v>
          </cell>
          <cell r="HY36">
            <v>407375</v>
          </cell>
          <cell r="HZ36">
            <v>422353</v>
          </cell>
          <cell r="IA36">
            <v>464154</v>
          </cell>
          <cell r="IB36">
            <v>705918.2</v>
          </cell>
        </row>
      </sheetData>
      <sheetData sheetId="3" refreshError="1">
        <row r="8">
          <cell r="FN8">
            <v>6462.11</v>
          </cell>
          <cell r="FO8">
            <v>10557</v>
          </cell>
        </row>
        <row r="9">
          <cell r="FN9">
            <v>0</v>
          </cell>
          <cell r="FO9">
            <v>0</v>
          </cell>
        </row>
        <row r="10">
          <cell r="FN10">
            <v>1550</v>
          </cell>
          <cell r="FO10">
            <v>1550</v>
          </cell>
        </row>
        <row r="11">
          <cell r="FN11">
            <v>129557.76999999999</v>
          </cell>
          <cell r="FO11">
            <v>160167</v>
          </cell>
        </row>
        <row r="12">
          <cell r="FN12">
            <v>0</v>
          </cell>
          <cell r="FO12">
            <v>0</v>
          </cell>
        </row>
        <row r="13">
          <cell r="FN13">
            <v>47623.6</v>
          </cell>
          <cell r="FO13">
            <v>47921</v>
          </cell>
        </row>
        <row r="14">
          <cell r="FN14">
            <v>207238.28</v>
          </cell>
          <cell r="FO14">
            <v>246425</v>
          </cell>
        </row>
        <row r="15">
          <cell r="FN15">
            <v>5384.32</v>
          </cell>
          <cell r="FO15">
            <v>6164</v>
          </cell>
        </row>
        <row r="16">
          <cell r="FN16">
            <v>22970.23</v>
          </cell>
          <cell r="FO16">
            <v>35290</v>
          </cell>
        </row>
        <row r="17">
          <cell r="FN17">
            <v>6129.06</v>
          </cell>
          <cell r="FO17">
            <v>6129</v>
          </cell>
        </row>
        <row r="18">
          <cell r="FN18">
            <v>3221.35</v>
          </cell>
          <cell r="FO18">
            <v>3805</v>
          </cell>
        </row>
        <row r="19">
          <cell r="FN19">
            <v>0</v>
          </cell>
          <cell r="FO19">
            <v>0</v>
          </cell>
        </row>
        <row r="20">
          <cell r="FN20">
            <v>47.06</v>
          </cell>
          <cell r="FO20">
            <v>62</v>
          </cell>
        </row>
        <row r="21">
          <cell r="FN21">
            <v>2146.29</v>
          </cell>
          <cell r="FO21">
            <v>7630</v>
          </cell>
        </row>
        <row r="22">
          <cell r="FN22">
            <v>5138.45</v>
          </cell>
          <cell r="FO22">
            <v>5661</v>
          </cell>
        </row>
        <row r="23">
          <cell r="FN23">
            <v>0</v>
          </cell>
          <cell r="FO23">
            <v>0</v>
          </cell>
        </row>
        <row r="24">
          <cell r="FN24">
            <v>0</v>
          </cell>
          <cell r="FO24">
            <v>0</v>
          </cell>
        </row>
        <row r="25">
          <cell r="FN25">
            <v>1583.58</v>
          </cell>
          <cell r="FO25">
            <v>2649</v>
          </cell>
        </row>
        <row r="26">
          <cell r="FN26">
            <v>0</v>
          </cell>
          <cell r="FO26">
            <v>0</v>
          </cell>
        </row>
        <row r="27">
          <cell r="FN27">
            <v>87094.51999999999</v>
          </cell>
          <cell r="FO27">
            <v>116004</v>
          </cell>
        </row>
        <row r="28">
          <cell r="FN28">
            <v>39974.070000000007</v>
          </cell>
          <cell r="FO28">
            <v>42799</v>
          </cell>
        </row>
        <row r="29">
          <cell r="FN29">
            <v>23552.32</v>
          </cell>
          <cell r="FO29">
            <v>28105</v>
          </cell>
        </row>
        <row r="30">
          <cell r="FN30">
            <v>190.92</v>
          </cell>
          <cell r="FO30">
            <v>191</v>
          </cell>
        </row>
        <row r="31">
          <cell r="FN31">
            <v>8065</v>
          </cell>
          <cell r="FO31">
            <v>8432</v>
          </cell>
        </row>
        <row r="32">
          <cell r="FN32">
            <v>2502.6999999999998</v>
          </cell>
          <cell r="FO32">
            <v>3235</v>
          </cell>
        </row>
        <row r="33">
          <cell r="FN33">
            <v>0</v>
          </cell>
          <cell r="FO33">
            <v>0</v>
          </cell>
        </row>
        <row r="34">
          <cell r="FN34">
            <v>247.83</v>
          </cell>
          <cell r="FO34">
            <v>330</v>
          </cell>
        </row>
        <row r="35">
          <cell r="FN35">
            <v>0</v>
          </cell>
          <cell r="FO35">
            <v>0</v>
          </cell>
        </row>
        <row r="36">
          <cell r="ES36">
            <v>19150</v>
          </cell>
          <cell r="ET36">
            <v>87779</v>
          </cell>
          <cell r="EU36">
            <v>453376</v>
          </cell>
          <cell r="EV36">
            <v>488286.74</v>
          </cell>
          <cell r="EY36">
            <v>38028</v>
          </cell>
          <cell r="EZ36">
            <v>25558</v>
          </cell>
          <cell r="FA36">
            <v>100517</v>
          </cell>
          <cell r="FB36">
            <v>103909.18</v>
          </cell>
          <cell r="FE36">
            <v>116</v>
          </cell>
          <cell r="FG36">
            <v>8582</v>
          </cell>
          <cell r="FH36">
            <v>8483.5400000000009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fg.3.1.1"/>
      <sheetName val="tab.3.1.1."/>
      <sheetName val="tab.3.1.2"/>
      <sheetName val="tab.3.1.3"/>
      <sheetName val="tab.3.1.4"/>
      <sheetName val="tab.3.1.5"/>
      <sheetName val="tab.3.1.6"/>
      <sheetName val="dr.izlo.po sektori"/>
      <sheetName val="Серии"/>
      <sheetName val="Компоненти на КИ"/>
      <sheetName val="fg.3.1.2"/>
      <sheetName val="fg.3.1.3"/>
      <sheetName val="fg.3.1.4"/>
      <sheetName val="fg.3.1.5"/>
      <sheetName val="отписи банк.систем"/>
      <sheetName val="отписи гр.банки"/>
      <sheetName val="отписи анализа"/>
      <sheetName val="fg.3.1.8"/>
      <sheetName val="novoodobreni"/>
      <sheetName val="fg.3.1.7"/>
      <sheetName val="Annex 5"/>
      <sheetName val="Annex 6"/>
      <sheetName val="Annex 7"/>
      <sheetName val="Annex 8"/>
      <sheetName val="Annex 9"/>
      <sheetName val="Annex 10"/>
      <sheetName val="Annex 11"/>
      <sheetName val="Annex 12"/>
      <sheetName val="Annex 13"/>
      <sheetName val="Sheet1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4">
          <cell r="E4">
            <v>8132</v>
          </cell>
          <cell r="H4">
            <v>9726</v>
          </cell>
          <cell r="I4">
            <v>11002.398405460001</v>
          </cell>
        </row>
        <row r="5">
          <cell r="E5">
            <v>3477</v>
          </cell>
          <cell r="H5">
            <v>3557</v>
          </cell>
          <cell r="I5">
            <v>4169.1645699999999</v>
          </cell>
        </row>
        <row r="6">
          <cell r="E6">
            <v>4515</v>
          </cell>
          <cell r="H6">
            <v>4969</v>
          </cell>
          <cell r="I6">
            <v>4430.2625429999998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 refreshError="1"/>
      <sheetData sheetId="23">
        <row r="18">
          <cell r="C18">
            <v>72481</v>
          </cell>
          <cell r="D18">
            <v>74867</v>
          </cell>
          <cell r="E18">
            <v>77354.648649539988</v>
          </cell>
          <cell r="F18">
            <v>59754</v>
          </cell>
          <cell r="G18">
            <v>62684</v>
          </cell>
          <cell r="H18">
            <v>62898.704870000001</v>
          </cell>
          <cell r="I18">
            <v>38382</v>
          </cell>
          <cell r="J18">
            <v>43125</v>
          </cell>
          <cell r="K18">
            <v>43824.076144500003</v>
          </cell>
        </row>
      </sheetData>
      <sheetData sheetId="24" refreshError="1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vkupno"/>
      <sheetName val="agregiranje na denarski rezervi"/>
      <sheetName val="agregiranje denarsko so klauzul"/>
      <sheetName val="agregiranje devizno"/>
    </sheetNames>
    <sheetDataSet>
      <sheetData sheetId="0" refreshError="1">
        <row r="13">
          <cell r="DT13">
            <v>381590</v>
          </cell>
          <cell r="EL13">
            <v>11459</v>
          </cell>
        </row>
        <row r="14">
          <cell r="DT14">
            <v>1677</v>
          </cell>
          <cell r="EC14">
            <v>1196</v>
          </cell>
          <cell r="EL14">
            <v>0</v>
          </cell>
        </row>
        <row r="15">
          <cell r="DT15">
            <v>129068</v>
          </cell>
          <cell r="EC15">
            <v>4642</v>
          </cell>
          <cell r="EL15">
            <v>2656</v>
          </cell>
        </row>
        <row r="16">
          <cell r="DT16">
            <v>5283857</v>
          </cell>
          <cell r="EC16">
            <v>999708</v>
          </cell>
          <cell r="EL16">
            <v>142485</v>
          </cell>
        </row>
        <row r="17">
          <cell r="DT17">
            <v>101005</v>
          </cell>
          <cell r="EC17">
            <v>3811</v>
          </cell>
          <cell r="EL17">
            <v>3</v>
          </cell>
        </row>
        <row r="18">
          <cell r="DT18">
            <v>674356</v>
          </cell>
          <cell r="EC18">
            <v>153550</v>
          </cell>
          <cell r="EL18">
            <v>52632</v>
          </cell>
        </row>
        <row r="19">
          <cell r="DT19">
            <v>2282615</v>
          </cell>
          <cell r="EC19">
            <v>612186</v>
          </cell>
          <cell r="EL19">
            <v>217670</v>
          </cell>
        </row>
        <row r="20">
          <cell r="DT20">
            <v>327567</v>
          </cell>
          <cell r="EC20">
            <v>139471</v>
          </cell>
          <cell r="EL20">
            <v>6146</v>
          </cell>
        </row>
        <row r="21">
          <cell r="DT21">
            <v>371372</v>
          </cell>
          <cell r="EC21">
            <v>229088</v>
          </cell>
          <cell r="EL21">
            <v>28135</v>
          </cell>
        </row>
        <row r="22">
          <cell r="DT22">
            <v>279854</v>
          </cell>
          <cell r="EC22">
            <v>134494</v>
          </cell>
          <cell r="EL22">
            <v>11262</v>
          </cell>
        </row>
        <row r="23">
          <cell r="DT23">
            <v>883601</v>
          </cell>
          <cell r="EC23">
            <v>161043</v>
          </cell>
          <cell r="EL23">
            <v>5518</v>
          </cell>
        </row>
        <row r="24">
          <cell r="DT24">
            <v>1236</v>
          </cell>
          <cell r="EC24">
            <v>359</v>
          </cell>
          <cell r="EL24">
            <v>1856</v>
          </cell>
        </row>
        <row r="25">
          <cell r="DT25">
            <v>13201</v>
          </cell>
          <cell r="EC25">
            <v>2790</v>
          </cell>
          <cell r="EL25">
            <v>715</v>
          </cell>
        </row>
        <row r="26">
          <cell r="DT26">
            <v>11245</v>
          </cell>
          <cell r="EC26">
            <v>14337</v>
          </cell>
          <cell r="EL26">
            <v>2895</v>
          </cell>
        </row>
        <row r="27">
          <cell r="DT27">
            <v>139785</v>
          </cell>
          <cell r="EC27">
            <v>30107</v>
          </cell>
          <cell r="EL27">
            <v>6752</v>
          </cell>
        </row>
        <row r="28">
          <cell r="DT28">
            <v>0</v>
          </cell>
          <cell r="EC28">
            <v>50</v>
          </cell>
          <cell r="EL28">
            <v>7</v>
          </cell>
        </row>
        <row r="29">
          <cell r="DT29">
            <v>38196</v>
          </cell>
          <cell r="EC29">
            <v>1</v>
          </cell>
          <cell r="EL29">
            <v>0</v>
          </cell>
        </row>
        <row r="30">
          <cell r="DT30">
            <v>326742</v>
          </cell>
          <cell r="EC30">
            <v>235072</v>
          </cell>
          <cell r="EL30">
            <v>2158</v>
          </cell>
        </row>
        <row r="31">
          <cell r="DT31">
            <v>16011</v>
          </cell>
          <cell r="EC31">
            <v>14587</v>
          </cell>
          <cell r="EL31">
            <v>128</v>
          </cell>
        </row>
        <row r="32">
          <cell r="DT32">
            <v>1601260</v>
          </cell>
          <cell r="EC32">
            <v>1106933</v>
          </cell>
          <cell r="EL32">
            <v>113013</v>
          </cell>
        </row>
        <row r="33">
          <cell r="DT33">
            <v>423099</v>
          </cell>
          <cell r="EC33">
            <v>54133</v>
          </cell>
          <cell r="EL33">
            <v>41802</v>
          </cell>
        </row>
        <row r="34">
          <cell r="DT34">
            <v>1500222</v>
          </cell>
          <cell r="EC34">
            <v>213619</v>
          </cell>
          <cell r="EL34">
            <v>38360</v>
          </cell>
        </row>
        <row r="35">
          <cell r="DT35">
            <v>120879</v>
          </cell>
          <cell r="EC35">
            <v>115621</v>
          </cell>
          <cell r="EL35">
            <v>218</v>
          </cell>
        </row>
        <row r="36">
          <cell r="DT36">
            <v>71715</v>
          </cell>
          <cell r="EC36">
            <v>77770</v>
          </cell>
          <cell r="EL36">
            <v>9427</v>
          </cell>
        </row>
        <row r="37">
          <cell r="DT37">
            <v>17757</v>
          </cell>
          <cell r="EC37">
            <v>52296</v>
          </cell>
          <cell r="EL37">
            <v>3191</v>
          </cell>
        </row>
        <row r="38">
          <cell r="DT38">
            <v>12287</v>
          </cell>
          <cell r="EC38">
            <v>61348</v>
          </cell>
          <cell r="EL38">
            <v>0</v>
          </cell>
        </row>
        <row r="39">
          <cell r="DT39">
            <v>1742</v>
          </cell>
          <cell r="EC39">
            <v>15044</v>
          </cell>
          <cell r="EL39">
            <v>549</v>
          </cell>
        </row>
        <row r="40">
          <cell r="DT40">
            <v>56328</v>
          </cell>
          <cell r="EC40">
            <v>55153</v>
          </cell>
          <cell r="EL40">
            <v>10</v>
          </cell>
        </row>
      </sheetData>
      <sheetData sheetId="1" refreshError="1">
        <row r="35">
          <cell r="DV35">
            <v>7996129</v>
          </cell>
          <cell r="EE35">
            <v>2410652</v>
          </cell>
          <cell r="EN35">
            <v>554689</v>
          </cell>
        </row>
      </sheetData>
      <sheetData sheetId="2" refreshError="1">
        <row r="35">
          <cell r="DW35">
            <v>3163242</v>
          </cell>
          <cell r="EF35">
            <v>1300961</v>
          </cell>
          <cell r="EO35">
            <v>133395</v>
          </cell>
        </row>
      </sheetData>
      <sheetData sheetId="3" refreshError="1">
        <row r="35">
          <cell r="DV35">
            <v>3908903</v>
          </cell>
          <cell r="EE35">
            <v>914468</v>
          </cell>
          <cell r="EN35">
            <v>10966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ODP-p"/>
      <sheetName val="ODP-p (2)"/>
      <sheetName val="ODP-z"/>
    </sheetNames>
    <sheetDataSet>
      <sheetData sheetId="0" refreshError="1"/>
      <sheetData sheetId="1" refreshError="1">
        <row r="10">
          <cell r="GZ10">
            <v>21349345.469999999</v>
          </cell>
        </row>
        <row r="11">
          <cell r="GZ11">
            <v>404799</v>
          </cell>
        </row>
        <row r="12">
          <cell r="GZ12">
            <v>1517</v>
          </cell>
        </row>
        <row r="13">
          <cell r="GZ13">
            <v>0</v>
          </cell>
        </row>
        <row r="14">
          <cell r="GZ14">
            <v>0</v>
          </cell>
        </row>
        <row r="15">
          <cell r="GZ15">
            <v>0</v>
          </cell>
        </row>
        <row r="16">
          <cell r="GZ16">
            <v>0</v>
          </cell>
        </row>
        <row r="17">
          <cell r="GZ17">
            <v>3101911.62</v>
          </cell>
        </row>
        <row r="18">
          <cell r="GZ18">
            <v>0</v>
          </cell>
        </row>
        <row r="19">
          <cell r="GZ19">
            <v>3101911.62</v>
          </cell>
        </row>
        <row r="20">
          <cell r="GZ20">
            <v>7948336.6399999997</v>
          </cell>
        </row>
        <row r="21">
          <cell r="GZ21">
            <v>200500.06</v>
          </cell>
        </row>
        <row r="22">
          <cell r="GZ22">
            <v>7747836.5800000001</v>
          </cell>
        </row>
        <row r="23">
          <cell r="GZ23">
            <v>61052999.950000003</v>
          </cell>
        </row>
        <row r="24">
          <cell r="GZ24">
            <v>20613510.920000002</v>
          </cell>
        </row>
        <row r="25">
          <cell r="GZ25">
            <v>0</v>
          </cell>
        </row>
        <row r="26">
          <cell r="GZ26">
            <v>44339990.660000004</v>
          </cell>
        </row>
        <row r="27">
          <cell r="GZ27">
            <v>108679</v>
          </cell>
        </row>
        <row r="28">
          <cell r="GZ28">
            <v>-4009180.63</v>
          </cell>
        </row>
        <row r="29">
          <cell r="GZ29">
            <v>58216991.530000016</v>
          </cell>
        </row>
        <row r="30">
          <cell r="GZ30">
            <v>308182</v>
          </cell>
        </row>
        <row r="31">
          <cell r="GZ31">
            <v>0</v>
          </cell>
        </row>
        <row r="32">
          <cell r="GZ32">
            <v>60257276.960000008</v>
          </cell>
        </row>
        <row r="33">
          <cell r="GZ33">
            <v>4375</v>
          </cell>
        </row>
        <row r="34">
          <cell r="GZ34">
            <v>-2352842.4300000002</v>
          </cell>
        </row>
        <row r="35">
          <cell r="GZ35">
            <v>304150.71999999997</v>
          </cell>
        </row>
        <row r="36">
          <cell r="GZ36">
            <v>503746.26999999996</v>
          </cell>
        </row>
        <row r="37">
          <cell r="GZ37">
            <v>-199595.55</v>
          </cell>
        </row>
        <row r="38">
          <cell r="GZ38">
            <v>457052.1999999999</v>
          </cell>
        </row>
        <row r="39">
          <cell r="GZ39">
            <v>794739.6399999999</v>
          </cell>
        </row>
        <row r="40">
          <cell r="GZ40">
            <v>-337687.44</v>
          </cell>
        </row>
        <row r="41">
          <cell r="GZ41">
            <v>16416.52</v>
          </cell>
        </row>
        <row r="42">
          <cell r="GZ42">
            <v>18442.520000000004</v>
          </cell>
        </row>
        <row r="43">
          <cell r="GZ43">
            <v>-2026</v>
          </cell>
        </row>
        <row r="44">
          <cell r="GZ44">
            <v>0</v>
          </cell>
        </row>
        <row r="45">
          <cell r="GZ45">
            <v>447376.83999999997</v>
          </cell>
        </row>
        <row r="46">
          <cell r="GZ46">
            <v>153300897.48999998</v>
          </cell>
        </row>
        <row r="47">
          <cell r="GZ47">
            <v>2020763.12</v>
          </cell>
        </row>
        <row r="48">
          <cell r="GZ48">
            <v>155321660.60999998</v>
          </cell>
        </row>
        <row r="51">
          <cell r="GZ51">
            <v>24224674.900000002</v>
          </cell>
        </row>
        <row r="52">
          <cell r="GZ52">
            <v>0</v>
          </cell>
        </row>
        <row r="53">
          <cell r="GZ53">
            <v>0</v>
          </cell>
        </row>
        <row r="54">
          <cell r="GZ54">
            <v>0</v>
          </cell>
        </row>
        <row r="55">
          <cell r="GZ55">
            <v>4540.09</v>
          </cell>
        </row>
        <row r="56">
          <cell r="GZ56">
            <v>0</v>
          </cell>
        </row>
        <row r="57">
          <cell r="GZ57">
            <v>92424188.089999989</v>
          </cell>
        </row>
        <row r="58">
          <cell r="GZ58">
            <v>1284858.9900000002</v>
          </cell>
        </row>
        <row r="59">
          <cell r="GZ59">
            <v>9642047.6300000008</v>
          </cell>
        </row>
        <row r="60">
          <cell r="GZ60">
            <v>75808968.069999978</v>
          </cell>
        </row>
        <row r="61">
          <cell r="GZ61">
            <v>5675174.7999999998</v>
          </cell>
        </row>
        <row r="62">
          <cell r="GZ62">
            <v>13138.6</v>
          </cell>
        </row>
        <row r="63">
          <cell r="GZ63">
            <v>4022942.85</v>
          </cell>
        </row>
        <row r="64">
          <cell r="GZ64">
            <v>665304.05000000005</v>
          </cell>
        </row>
        <row r="65">
          <cell r="GZ65">
            <v>3190399.1900000004</v>
          </cell>
        </row>
        <row r="66">
          <cell r="GZ66">
            <v>4319</v>
          </cell>
        </row>
        <row r="67">
          <cell r="GZ67">
            <v>50547.61</v>
          </cell>
        </row>
        <row r="68">
          <cell r="GZ68">
            <v>112373</v>
          </cell>
        </row>
        <row r="69">
          <cell r="GZ69">
            <v>18288081.699999999</v>
          </cell>
        </row>
        <row r="70">
          <cell r="GZ70">
            <v>15299247.289999999</v>
          </cell>
        </row>
        <row r="71">
          <cell r="GZ71">
            <v>2988834.41</v>
          </cell>
        </row>
        <row r="72">
          <cell r="GZ72">
            <v>634854</v>
          </cell>
        </row>
        <row r="73">
          <cell r="GZ73">
            <v>875980.90000000014</v>
          </cell>
        </row>
        <row r="74">
          <cell r="GZ74">
            <v>32791.699999999997</v>
          </cell>
        </row>
        <row r="75">
          <cell r="GZ75">
            <v>268.45000000000005</v>
          </cell>
        </row>
        <row r="76">
          <cell r="GZ76">
            <v>1990.81</v>
          </cell>
        </row>
        <row r="77">
          <cell r="GZ77">
            <v>6896083.3700000001</v>
          </cell>
        </row>
        <row r="78">
          <cell r="GZ78">
            <v>0</v>
          </cell>
        </row>
        <row r="79">
          <cell r="GZ79">
            <v>1062389.2999999998</v>
          </cell>
        </row>
        <row r="80">
          <cell r="GZ80">
            <v>148468786.16</v>
          </cell>
        </row>
        <row r="82">
          <cell r="GZ82">
            <v>147988090.37999997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5"/>
  <sheetViews>
    <sheetView tabSelected="1" workbookViewId="0"/>
  </sheetViews>
  <sheetFormatPr defaultRowHeight="15"/>
  <cols>
    <col min="1" max="1" width="10.85546875" customWidth="1"/>
    <col min="8" max="8" width="12.28515625" customWidth="1"/>
  </cols>
  <sheetData>
    <row r="1" spans="1:16">
      <c r="A1" s="1"/>
      <c r="B1" s="2"/>
      <c r="C1" s="1"/>
      <c r="D1" s="1"/>
      <c r="E1" s="1"/>
      <c r="F1" s="1"/>
      <c r="G1" s="1"/>
      <c r="H1" s="1"/>
      <c r="I1" s="1"/>
      <c r="J1" s="1"/>
      <c r="K1" s="3"/>
      <c r="L1" s="3"/>
      <c r="M1" s="3"/>
      <c r="N1" s="3"/>
      <c r="O1" s="3"/>
      <c r="P1" s="3"/>
    </row>
    <row r="2" spans="1:16" ht="15" customHeight="1">
      <c r="A2" s="1"/>
      <c r="B2" s="665" t="s">
        <v>0</v>
      </c>
      <c r="C2" s="665"/>
      <c r="D2" s="665"/>
      <c r="E2" s="665"/>
      <c r="F2" s="665"/>
      <c r="G2" s="665"/>
      <c r="H2" s="665"/>
      <c r="I2" s="1"/>
      <c r="J2" s="1"/>
      <c r="K2" s="3"/>
      <c r="L2" s="3"/>
      <c r="M2" s="3"/>
      <c r="N2" s="3"/>
      <c r="O2" s="666" t="s">
        <v>1</v>
      </c>
      <c r="P2" s="666"/>
    </row>
    <row r="3" spans="1:16">
      <c r="A3" s="1"/>
      <c r="B3" s="2"/>
      <c r="C3" s="1"/>
      <c r="D3" s="1"/>
      <c r="E3" s="1"/>
      <c r="F3" s="1"/>
      <c r="G3" s="1"/>
      <c r="H3" s="4"/>
      <c r="I3" s="1"/>
      <c r="J3" s="1"/>
      <c r="K3" s="3"/>
      <c r="L3" s="3"/>
      <c r="M3" s="3"/>
      <c r="N3" s="3"/>
      <c r="O3" s="3"/>
      <c r="P3" s="3"/>
    </row>
    <row r="4" spans="1:16" ht="15.75" thickBot="1">
      <c r="A4" s="1"/>
      <c r="B4" s="2"/>
      <c r="C4" s="1"/>
      <c r="D4" s="1"/>
      <c r="E4" s="1"/>
      <c r="F4" s="1"/>
      <c r="G4" s="1"/>
      <c r="H4" s="1"/>
      <c r="I4" s="1"/>
      <c r="J4" s="1"/>
      <c r="K4" s="3"/>
      <c r="L4" s="3"/>
      <c r="M4" s="44"/>
      <c r="N4" s="44"/>
      <c r="O4" s="44" t="s">
        <v>2</v>
      </c>
      <c r="P4" s="44"/>
    </row>
    <row r="5" spans="1:16" ht="15" customHeight="1">
      <c r="A5" s="1"/>
      <c r="B5" s="667"/>
      <c r="C5" s="669" t="s">
        <v>3</v>
      </c>
      <c r="D5" s="669"/>
      <c r="E5" s="669"/>
      <c r="F5" s="669"/>
      <c r="G5" s="669"/>
      <c r="H5" s="670"/>
      <c r="I5" s="673" t="s">
        <v>4</v>
      </c>
      <c r="J5" s="674"/>
      <c r="K5" s="675" t="s">
        <v>5</v>
      </c>
      <c r="L5" s="674"/>
      <c r="M5" s="675" t="s">
        <v>6</v>
      </c>
      <c r="N5" s="676"/>
      <c r="O5" s="673" t="s">
        <v>7</v>
      </c>
      <c r="P5" s="673"/>
    </row>
    <row r="6" spans="1:16" ht="15.75" thickBot="1">
      <c r="A6" s="1"/>
      <c r="B6" s="668"/>
      <c r="C6" s="671"/>
      <c r="D6" s="671"/>
      <c r="E6" s="671"/>
      <c r="F6" s="671"/>
      <c r="G6" s="671"/>
      <c r="H6" s="672"/>
      <c r="I6" s="5" t="s">
        <v>8</v>
      </c>
      <c r="J6" s="6" t="s">
        <v>9</v>
      </c>
      <c r="K6" s="6" t="s">
        <v>8</v>
      </c>
      <c r="L6" s="6" t="s">
        <v>9</v>
      </c>
      <c r="M6" s="6" t="s">
        <v>8</v>
      </c>
      <c r="N6" s="7" t="s">
        <v>9</v>
      </c>
      <c r="O6" s="5" t="s">
        <v>8</v>
      </c>
      <c r="P6" s="8" t="s">
        <v>9</v>
      </c>
    </row>
    <row r="7" spans="1:16" ht="15" customHeight="1">
      <c r="A7" s="9"/>
      <c r="B7" s="680" t="s">
        <v>10</v>
      </c>
      <c r="C7" s="681"/>
      <c r="D7" s="681"/>
      <c r="E7" s="681"/>
      <c r="F7" s="681"/>
      <c r="G7" s="681"/>
      <c r="H7" s="682"/>
      <c r="I7" s="10">
        <v>22806.5</v>
      </c>
      <c r="J7" s="11">
        <v>21110</v>
      </c>
      <c r="K7" s="11">
        <v>10387.987545890001</v>
      </c>
      <c r="L7" s="11">
        <v>9880</v>
      </c>
      <c r="M7" s="11">
        <v>1052.2839100000001</v>
      </c>
      <c r="N7" s="12">
        <v>1141</v>
      </c>
      <c r="O7" s="13">
        <f>M7+K7+I7</f>
        <v>34246.771455890004</v>
      </c>
      <c r="P7" s="14">
        <f>J7+L7+N7</f>
        <v>32131</v>
      </c>
    </row>
    <row r="8" spans="1:16" ht="15" customHeight="1">
      <c r="A8" s="9"/>
      <c r="B8" s="677" t="s">
        <v>11</v>
      </c>
      <c r="C8" s="678"/>
      <c r="D8" s="678"/>
      <c r="E8" s="678"/>
      <c r="F8" s="678"/>
      <c r="G8" s="678"/>
      <c r="H8" s="679"/>
      <c r="I8" s="15">
        <v>604.58000000000004</v>
      </c>
      <c r="J8" s="16">
        <v>574</v>
      </c>
      <c r="K8" s="16">
        <v>177.68899999999999</v>
      </c>
      <c r="L8" s="16">
        <v>178</v>
      </c>
      <c r="M8" s="16">
        <v>0</v>
      </c>
      <c r="N8" s="17">
        <v>0</v>
      </c>
      <c r="O8" s="18">
        <f t="shared" ref="O8:O22" si="0">M8+K8+I8</f>
        <v>782.26900000000001</v>
      </c>
      <c r="P8" s="19">
        <f t="shared" ref="P8:P24" si="1">J8+L8+N8</f>
        <v>752</v>
      </c>
    </row>
    <row r="9" spans="1:16" ht="15" customHeight="1">
      <c r="A9" s="9"/>
      <c r="B9" s="677" t="s">
        <v>12</v>
      </c>
      <c r="C9" s="678"/>
      <c r="D9" s="678"/>
      <c r="E9" s="678"/>
      <c r="F9" s="678"/>
      <c r="G9" s="678"/>
      <c r="H9" s="679"/>
      <c r="I9" s="15">
        <v>0</v>
      </c>
      <c r="J9" s="16">
        <v>2</v>
      </c>
      <c r="K9" s="16">
        <v>20.384</v>
      </c>
      <c r="L9" s="16">
        <v>0</v>
      </c>
      <c r="M9" s="16">
        <v>0</v>
      </c>
      <c r="N9" s="17">
        <v>0</v>
      </c>
      <c r="O9" s="18">
        <f t="shared" si="0"/>
        <v>20.384</v>
      </c>
      <c r="P9" s="19">
        <f t="shared" si="1"/>
        <v>2</v>
      </c>
    </row>
    <row r="10" spans="1:16" ht="15" customHeight="1">
      <c r="A10" s="9"/>
      <c r="B10" s="677" t="s">
        <v>13</v>
      </c>
      <c r="C10" s="678"/>
      <c r="D10" s="678"/>
      <c r="E10" s="678"/>
      <c r="F10" s="678"/>
      <c r="G10" s="678"/>
      <c r="H10" s="679"/>
      <c r="I10" s="15">
        <v>0</v>
      </c>
      <c r="J10" s="16">
        <v>0</v>
      </c>
      <c r="K10" s="16">
        <v>0</v>
      </c>
      <c r="L10" s="16">
        <v>0</v>
      </c>
      <c r="M10" s="16">
        <v>0</v>
      </c>
      <c r="N10" s="17">
        <v>0</v>
      </c>
      <c r="O10" s="18">
        <f t="shared" si="0"/>
        <v>0</v>
      </c>
      <c r="P10" s="19">
        <f t="shared" si="1"/>
        <v>0</v>
      </c>
    </row>
    <row r="11" spans="1:16" ht="15" customHeight="1">
      <c r="A11" s="9"/>
      <c r="B11" s="677" t="s">
        <v>14</v>
      </c>
      <c r="C11" s="678"/>
      <c r="D11" s="678"/>
      <c r="E11" s="678"/>
      <c r="F11" s="678"/>
      <c r="G11" s="678"/>
      <c r="H11" s="679"/>
      <c r="I11" s="15">
        <v>4625.8630000000003</v>
      </c>
      <c r="J11" s="16">
        <v>4669</v>
      </c>
      <c r="K11" s="16">
        <v>2263.94</v>
      </c>
      <c r="L11" s="16">
        <v>2700</v>
      </c>
      <c r="M11" s="16">
        <v>1517.92626</v>
      </c>
      <c r="N11" s="17">
        <v>1157</v>
      </c>
      <c r="O11" s="18">
        <f t="shared" si="0"/>
        <v>8407.7292600000001</v>
      </c>
      <c r="P11" s="19">
        <f t="shared" si="1"/>
        <v>8526</v>
      </c>
    </row>
    <row r="12" spans="1:16" ht="15" customHeight="1">
      <c r="A12" s="9"/>
      <c r="B12" s="677" t="s">
        <v>15</v>
      </c>
      <c r="C12" s="678"/>
      <c r="D12" s="678"/>
      <c r="E12" s="678"/>
      <c r="F12" s="678"/>
      <c r="G12" s="678"/>
      <c r="H12" s="679"/>
      <c r="I12" s="15">
        <v>19159.875</v>
      </c>
      <c r="J12" s="16">
        <v>19727</v>
      </c>
      <c r="K12" s="16">
        <v>8266</v>
      </c>
      <c r="L12" s="16">
        <v>10249</v>
      </c>
      <c r="M12" s="16">
        <v>1933.89681</v>
      </c>
      <c r="N12" s="17">
        <v>2061</v>
      </c>
      <c r="O12" s="18">
        <f t="shared" si="0"/>
        <v>29359.771809999998</v>
      </c>
      <c r="P12" s="19">
        <f t="shared" si="1"/>
        <v>32037</v>
      </c>
    </row>
    <row r="13" spans="1:16" ht="15" customHeight="1">
      <c r="A13" s="9"/>
      <c r="B13" s="677" t="s">
        <v>16</v>
      </c>
      <c r="C13" s="678"/>
      <c r="D13" s="678"/>
      <c r="E13" s="678"/>
      <c r="F13" s="678"/>
      <c r="G13" s="678"/>
      <c r="H13" s="679"/>
      <c r="I13" s="15">
        <v>0</v>
      </c>
      <c r="J13" s="16">
        <v>0</v>
      </c>
      <c r="K13" s="16">
        <v>0</v>
      </c>
      <c r="L13" s="16">
        <v>0</v>
      </c>
      <c r="M13" s="16">
        <v>0</v>
      </c>
      <c r="N13" s="17">
        <v>0</v>
      </c>
      <c r="O13" s="18">
        <f t="shared" si="0"/>
        <v>0</v>
      </c>
      <c r="P13" s="19">
        <f t="shared" si="1"/>
        <v>0</v>
      </c>
    </row>
    <row r="14" spans="1:16" ht="15" customHeight="1">
      <c r="A14" s="9"/>
      <c r="B14" s="677" t="s">
        <v>17</v>
      </c>
      <c r="C14" s="678"/>
      <c r="D14" s="678"/>
      <c r="E14" s="678"/>
      <c r="F14" s="678"/>
      <c r="G14" s="678"/>
      <c r="H14" s="679"/>
      <c r="I14" s="15">
        <v>20035.687999999998</v>
      </c>
      <c r="J14" s="16">
        <v>20911</v>
      </c>
      <c r="K14" s="16">
        <v>6326.769624999999</v>
      </c>
      <c r="L14" s="16">
        <v>11716</v>
      </c>
      <c r="M14" s="16">
        <v>5610.1701399999993</v>
      </c>
      <c r="N14" s="17">
        <v>933</v>
      </c>
      <c r="O14" s="18">
        <f t="shared" si="0"/>
        <v>31972.627764999997</v>
      </c>
      <c r="P14" s="19">
        <f t="shared" si="1"/>
        <v>33560</v>
      </c>
    </row>
    <row r="15" spans="1:16" ht="15" customHeight="1">
      <c r="A15" s="9"/>
      <c r="B15" s="677" t="s">
        <v>18</v>
      </c>
      <c r="C15" s="678"/>
      <c r="D15" s="678"/>
      <c r="E15" s="678"/>
      <c r="F15" s="678"/>
      <c r="G15" s="678"/>
      <c r="H15" s="679"/>
      <c r="I15" s="15">
        <v>112034.31200000001</v>
      </c>
      <c r="J15" s="16">
        <v>113724</v>
      </c>
      <c r="K15" s="16">
        <v>47059.432891370001</v>
      </c>
      <c r="L15" s="16">
        <v>48158</v>
      </c>
      <c r="M15" s="16">
        <v>3092.0606600000001</v>
      </c>
      <c r="N15" s="17">
        <v>3244</v>
      </c>
      <c r="O15" s="18">
        <f t="shared" si="0"/>
        <v>162185.80555137002</v>
      </c>
      <c r="P15" s="19">
        <f t="shared" si="1"/>
        <v>165126</v>
      </c>
    </row>
    <row r="16" spans="1:16" ht="15" customHeight="1">
      <c r="A16" s="9"/>
      <c r="B16" s="677" t="s">
        <v>19</v>
      </c>
      <c r="C16" s="678"/>
      <c r="D16" s="678"/>
      <c r="E16" s="678"/>
      <c r="F16" s="678"/>
      <c r="G16" s="678"/>
      <c r="H16" s="679"/>
      <c r="I16" s="15">
        <v>802.14</v>
      </c>
      <c r="J16" s="16">
        <v>757</v>
      </c>
      <c r="K16" s="16">
        <v>426.88091437999998</v>
      </c>
      <c r="L16" s="16">
        <v>453</v>
      </c>
      <c r="M16" s="16">
        <v>49.678280000000001</v>
      </c>
      <c r="N16" s="17">
        <v>26</v>
      </c>
      <c r="O16" s="18">
        <f t="shared" si="0"/>
        <v>1278.6991943799999</v>
      </c>
      <c r="P16" s="19">
        <f t="shared" si="1"/>
        <v>1236</v>
      </c>
    </row>
    <row r="17" spans="1:16" ht="15" customHeight="1">
      <c r="A17" s="9"/>
      <c r="B17" s="677" t="s">
        <v>20</v>
      </c>
      <c r="C17" s="678"/>
      <c r="D17" s="678"/>
      <c r="E17" s="678"/>
      <c r="F17" s="678"/>
      <c r="G17" s="678"/>
      <c r="H17" s="679"/>
      <c r="I17" s="15">
        <v>179.792</v>
      </c>
      <c r="J17" s="16">
        <v>180</v>
      </c>
      <c r="K17" s="16">
        <v>0</v>
      </c>
      <c r="L17" s="16">
        <v>0</v>
      </c>
      <c r="M17" s="16">
        <v>251.60599999999999</v>
      </c>
      <c r="N17" s="17">
        <v>251</v>
      </c>
      <c r="O17" s="18">
        <f t="shared" si="0"/>
        <v>431.39800000000002</v>
      </c>
      <c r="P17" s="19">
        <f t="shared" si="1"/>
        <v>431</v>
      </c>
    </row>
    <row r="18" spans="1:16" ht="15" customHeight="1">
      <c r="A18" s="9"/>
      <c r="B18" s="677" t="s">
        <v>21</v>
      </c>
      <c r="C18" s="678"/>
      <c r="D18" s="678"/>
      <c r="E18" s="678"/>
      <c r="F18" s="678"/>
      <c r="G18" s="678"/>
      <c r="H18" s="679"/>
      <c r="I18" s="15">
        <v>961.88199999999995</v>
      </c>
      <c r="J18" s="16">
        <v>1136</v>
      </c>
      <c r="K18" s="16">
        <v>725.90168130998848</v>
      </c>
      <c r="L18" s="16">
        <v>753</v>
      </c>
      <c r="M18" s="16">
        <v>130.1806</v>
      </c>
      <c r="N18" s="17">
        <v>126</v>
      </c>
      <c r="O18" s="18">
        <f t="shared" si="0"/>
        <v>1817.9642813099886</v>
      </c>
      <c r="P18" s="19">
        <f t="shared" si="1"/>
        <v>2015</v>
      </c>
    </row>
    <row r="19" spans="1:16" ht="15" customHeight="1">
      <c r="A19" s="9"/>
      <c r="B19" s="677" t="s">
        <v>22</v>
      </c>
      <c r="C19" s="678"/>
      <c r="D19" s="678"/>
      <c r="E19" s="678"/>
      <c r="F19" s="678"/>
      <c r="G19" s="678"/>
      <c r="H19" s="679"/>
      <c r="I19" s="15">
        <v>2204.6999999999998</v>
      </c>
      <c r="J19" s="16">
        <v>2629</v>
      </c>
      <c r="K19" s="16">
        <v>1069.6159520000001</v>
      </c>
      <c r="L19" s="16">
        <v>1037</v>
      </c>
      <c r="M19" s="16">
        <v>434.00153</v>
      </c>
      <c r="N19" s="17">
        <v>429</v>
      </c>
      <c r="O19" s="18">
        <f t="shared" si="0"/>
        <v>3708.3174819999999</v>
      </c>
      <c r="P19" s="19">
        <f t="shared" si="1"/>
        <v>4095</v>
      </c>
    </row>
    <row r="20" spans="1:16" ht="15" customHeight="1">
      <c r="A20" s="9"/>
      <c r="B20" s="677" t="s">
        <v>23</v>
      </c>
      <c r="C20" s="678"/>
      <c r="D20" s="678"/>
      <c r="E20" s="678"/>
      <c r="F20" s="678"/>
      <c r="G20" s="678"/>
      <c r="H20" s="679"/>
      <c r="I20" s="15">
        <v>298.88600000000002</v>
      </c>
      <c r="J20" s="16">
        <v>295</v>
      </c>
      <c r="K20" s="16">
        <v>425.15129099999996</v>
      </c>
      <c r="L20" s="16">
        <v>449</v>
      </c>
      <c r="M20" s="16">
        <v>150.45694</v>
      </c>
      <c r="N20" s="17">
        <v>159</v>
      </c>
      <c r="O20" s="18">
        <f t="shared" si="0"/>
        <v>874.4942309999999</v>
      </c>
      <c r="P20" s="19">
        <f t="shared" si="1"/>
        <v>903</v>
      </c>
    </row>
    <row r="21" spans="1:16" ht="15" customHeight="1">
      <c r="A21" s="9"/>
      <c r="B21" s="677" t="s">
        <v>24</v>
      </c>
      <c r="C21" s="678"/>
      <c r="D21" s="678"/>
      <c r="E21" s="678"/>
      <c r="F21" s="678"/>
      <c r="G21" s="678"/>
      <c r="H21" s="679"/>
      <c r="I21" s="15">
        <v>3841.3119999999999</v>
      </c>
      <c r="J21" s="16">
        <v>3791</v>
      </c>
      <c r="K21" s="16">
        <v>2858.1196035000003</v>
      </c>
      <c r="L21" s="16">
        <v>2936</v>
      </c>
      <c r="M21" s="16">
        <v>926.25343999999996</v>
      </c>
      <c r="N21" s="17">
        <v>812</v>
      </c>
      <c r="O21" s="18">
        <f t="shared" si="0"/>
        <v>7625.6850434999997</v>
      </c>
      <c r="P21" s="19">
        <f t="shared" si="1"/>
        <v>7539</v>
      </c>
    </row>
    <row r="22" spans="1:16" ht="15" customHeight="1">
      <c r="A22" s="9"/>
      <c r="B22" s="677" t="s">
        <v>25</v>
      </c>
      <c r="C22" s="678"/>
      <c r="D22" s="678"/>
      <c r="E22" s="678"/>
      <c r="F22" s="678"/>
      <c r="G22" s="678"/>
      <c r="H22" s="679"/>
      <c r="I22" s="15">
        <v>0</v>
      </c>
      <c r="J22" s="16">
        <v>0</v>
      </c>
      <c r="K22" s="16">
        <v>0</v>
      </c>
      <c r="L22" s="16">
        <v>0</v>
      </c>
      <c r="M22" s="16">
        <v>57.608379999999997</v>
      </c>
      <c r="N22" s="17">
        <v>58</v>
      </c>
      <c r="O22" s="18">
        <f t="shared" si="0"/>
        <v>57.608379999999997</v>
      </c>
      <c r="P22" s="19">
        <f t="shared" si="1"/>
        <v>58</v>
      </c>
    </row>
    <row r="23" spans="1:16" ht="15" customHeight="1">
      <c r="A23" s="9"/>
      <c r="B23" s="677" t="s">
        <v>26</v>
      </c>
      <c r="C23" s="678"/>
      <c r="D23" s="678"/>
      <c r="E23" s="678"/>
      <c r="F23" s="678"/>
      <c r="G23" s="678"/>
      <c r="H23" s="679"/>
      <c r="I23" s="15">
        <v>-30.625</v>
      </c>
      <c r="J23" s="16">
        <v>-32</v>
      </c>
      <c r="K23" s="16">
        <v>-2.6379999999999999</v>
      </c>
      <c r="L23" s="16">
        <v>-351</v>
      </c>
      <c r="M23" s="16">
        <v>-296.77600000000001</v>
      </c>
      <c r="N23" s="17">
        <v>0</v>
      </c>
      <c r="O23" s="18">
        <f>M23+K23+I23</f>
        <v>-330.03899999999999</v>
      </c>
      <c r="P23" s="19">
        <f t="shared" si="1"/>
        <v>-383</v>
      </c>
    </row>
    <row r="24" spans="1:16" ht="15.75" customHeight="1" thickBot="1">
      <c r="A24" s="1"/>
      <c r="B24" s="685" t="s">
        <v>27</v>
      </c>
      <c r="C24" s="686"/>
      <c r="D24" s="686"/>
      <c r="E24" s="686"/>
      <c r="F24" s="686"/>
      <c r="G24" s="686"/>
      <c r="H24" s="687"/>
      <c r="I24" s="20">
        <v>0</v>
      </c>
      <c r="J24" s="21">
        <v>0</v>
      </c>
      <c r="K24" s="21">
        <v>-105.21299999999999</v>
      </c>
      <c r="L24" s="21">
        <v>-196</v>
      </c>
      <c r="M24" s="21">
        <v>-0.84399999999999997</v>
      </c>
      <c r="N24" s="22">
        <v>0</v>
      </c>
      <c r="O24" s="23">
        <f>M24+K24+I24</f>
        <v>-106.05699999999999</v>
      </c>
      <c r="P24" s="19">
        <f t="shared" si="1"/>
        <v>-196</v>
      </c>
    </row>
    <row r="25" spans="1:16" ht="15.75" customHeight="1" thickBot="1">
      <c r="A25" s="9"/>
      <c r="B25" s="683" t="s">
        <v>28</v>
      </c>
      <c r="C25" s="684"/>
      <c r="D25" s="684"/>
      <c r="E25" s="684"/>
      <c r="F25" s="684"/>
      <c r="G25" s="684"/>
      <c r="H25" s="684"/>
      <c r="I25" s="24">
        <v>187525</v>
      </c>
      <c r="J25" s="25">
        <v>189473</v>
      </c>
      <c r="K25" s="25">
        <v>79900</v>
      </c>
      <c r="L25" s="25">
        <v>87962</v>
      </c>
      <c r="M25" s="25">
        <v>14909</v>
      </c>
      <c r="N25" s="26">
        <v>10397</v>
      </c>
      <c r="O25" s="27">
        <f>I25+K25+M25</f>
        <v>282334</v>
      </c>
      <c r="P25" s="26">
        <f>N25+L25+J25</f>
        <v>287832</v>
      </c>
    </row>
  </sheetData>
  <mergeCells count="27">
    <mergeCell ref="B25:H25"/>
    <mergeCell ref="B19:H19"/>
    <mergeCell ref="B20:H20"/>
    <mergeCell ref="B21:H21"/>
    <mergeCell ref="B22:H22"/>
    <mergeCell ref="B23:H23"/>
    <mergeCell ref="B24:H24"/>
    <mergeCell ref="B18:H18"/>
    <mergeCell ref="B7:H7"/>
    <mergeCell ref="B8:H8"/>
    <mergeCell ref="B9:H9"/>
    <mergeCell ref="B10:H10"/>
    <mergeCell ref="B11:H11"/>
    <mergeCell ref="B12:H12"/>
    <mergeCell ref="B13:H13"/>
    <mergeCell ref="B14:H14"/>
    <mergeCell ref="B15:H15"/>
    <mergeCell ref="B16:H16"/>
    <mergeCell ref="B17:H17"/>
    <mergeCell ref="B2:H2"/>
    <mergeCell ref="O2:P2"/>
    <mergeCell ref="B5:B6"/>
    <mergeCell ref="C5:H6"/>
    <mergeCell ref="I5:J5"/>
    <mergeCell ref="K5:L5"/>
    <mergeCell ref="M5:N5"/>
    <mergeCell ref="O5:P5"/>
  </mergeCells>
  <pageMargins left="0.19685039370078741" right="0.15748031496062992" top="0.74803149606299213" bottom="0.74803149606299213" header="0.31496062992125984" footer="0.31496062992125984"/>
  <pageSetup paperSize="9" scale="85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J34"/>
  <sheetViews>
    <sheetView workbookViewId="0"/>
  </sheetViews>
  <sheetFormatPr defaultRowHeight="12.75"/>
  <cols>
    <col min="1" max="1" width="4.85546875" style="343" customWidth="1"/>
    <col min="2" max="2" width="17.85546875" style="348" customWidth="1"/>
    <col min="3" max="3" width="24.28515625" style="348" customWidth="1"/>
    <col min="4" max="4" width="16.5703125" style="348" customWidth="1"/>
    <col min="5" max="5" width="23.140625" style="348" bestFit="1" customWidth="1"/>
    <col min="6" max="6" width="10.7109375" style="348" customWidth="1"/>
    <col min="7" max="7" width="11.28515625" style="348" customWidth="1"/>
    <col min="8" max="9" width="10" style="348" bestFit="1" customWidth="1"/>
    <col min="10" max="10" width="11.42578125" style="348" bestFit="1" customWidth="1"/>
    <col min="11" max="238" width="9.140625" style="348"/>
    <col min="239" max="239" width="17.85546875" style="348" customWidth="1"/>
    <col min="240" max="240" width="24.28515625" style="348" customWidth="1"/>
    <col min="241" max="241" width="16.5703125" style="348" customWidth="1"/>
    <col min="242" max="242" width="23.140625" style="348" bestFit="1" customWidth="1"/>
    <col min="243" max="243" width="10.7109375" style="348" customWidth="1"/>
    <col min="244" max="244" width="11.28515625" style="348" customWidth="1"/>
    <col min="245" max="246" width="10" style="348" bestFit="1" customWidth="1"/>
    <col min="247" max="247" width="11.42578125" style="348" bestFit="1" customWidth="1"/>
    <col min="248" max="494" width="9.140625" style="348"/>
    <col min="495" max="495" width="17.85546875" style="348" customWidth="1"/>
    <col min="496" max="496" width="24.28515625" style="348" customWidth="1"/>
    <col min="497" max="497" width="16.5703125" style="348" customWidth="1"/>
    <col min="498" max="498" width="23.140625" style="348" bestFit="1" customWidth="1"/>
    <col min="499" max="499" width="10.7109375" style="348" customWidth="1"/>
    <col min="500" max="500" width="11.28515625" style="348" customWidth="1"/>
    <col min="501" max="502" width="10" style="348" bestFit="1" customWidth="1"/>
    <col min="503" max="503" width="11.42578125" style="348" bestFit="1" customWidth="1"/>
    <col min="504" max="750" width="9.140625" style="348"/>
    <col min="751" max="751" width="17.85546875" style="348" customWidth="1"/>
    <col min="752" max="752" width="24.28515625" style="348" customWidth="1"/>
    <col min="753" max="753" width="16.5703125" style="348" customWidth="1"/>
    <col min="754" max="754" width="23.140625" style="348" bestFit="1" customWidth="1"/>
    <col min="755" max="755" width="10.7109375" style="348" customWidth="1"/>
    <col min="756" max="756" width="11.28515625" style="348" customWidth="1"/>
    <col min="757" max="758" width="10" style="348" bestFit="1" customWidth="1"/>
    <col min="759" max="759" width="11.42578125" style="348" bestFit="1" customWidth="1"/>
    <col min="760" max="1006" width="9.140625" style="348"/>
    <col min="1007" max="1007" width="17.85546875" style="348" customWidth="1"/>
    <col min="1008" max="1008" width="24.28515625" style="348" customWidth="1"/>
    <col min="1009" max="1009" width="16.5703125" style="348" customWidth="1"/>
    <col min="1010" max="1010" width="23.140625" style="348" bestFit="1" customWidth="1"/>
    <col min="1011" max="1011" width="10.7109375" style="348" customWidth="1"/>
    <col min="1012" max="1012" width="11.28515625" style="348" customWidth="1"/>
    <col min="1013" max="1014" width="10" style="348" bestFit="1" customWidth="1"/>
    <col min="1015" max="1015" width="11.42578125" style="348" bestFit="1" customWidth="1"/>
    <col min="1016" max="1262" width="9.140625" style="348"/>
    <col min="1263" max="1263" width="17.85546875" style="348" customWidth="1"/>
    <col min="1264" max="1264" width="24.28515625" style="348" customWidth="1"/>
    <col min="1265" max="1265" width="16.5703125" style="348" customWidth="1"/>
    <col min="1266" max="1266" width="23.140625" style="348" bestFit="1" customWidth="1"/>
    <col min="1267" max="1267" width="10.7109375" style="348" customWidth="1"/>
    <col min="1268" max="1268" width="11.28515625" style="348" customWidth="1"/>
    <col min="1269" max="1270" width="10" style="348" bestFit="1" customWidth="1"/>
    <col min="1271" max="1271" width="11.42578125" style="348" bestFit="1" customWidth="1"/>
    <col min="1272" max="1518" width="9.140625" style="348"/>
    <col min="1519" max="1519" width="17.85546875" style="348" customWidth="1"/>
    <col min="1520" max="1520" width="24.28515625" style="348" customWidth="1"/>
    <col min="1521" max="1521" width="16.5703125" style="348" customWidth="1"/>
    <col min="1522" max="1522" width="23.140625" style="348" bestFit="1" customWidth="1"/>
    <col min="1523" max="1523" width="10.7109375" style="348" customWidth="1"/>
    <col min="1524" max="1524" width="11.28515625" style="348" customWidth="1"/>
    <col min="1525" max="1526" width="10" style="348" bestFit="1" customWidth="1"/>
    <col min="1527" max="1527" width="11.42578125" style="348" bestFit="1" customWidth="1"/>
    <col min="1528" max="1774" width="9.140625" style="348"/>
    <col min="1775" max="1775" width="17.85546875" style="348" customWidth="1"/>
    <col min="1776" max="1776" width="24.28515625" style="348" customWidth="1"/>
    <col min="1777" max="1777" width="16.5703125" style="348" customWidth="1"/>
    <col min="1778" max="1778" width="23.140625" style="348" bestFit="1" customWidth="1"/>
    <col min="1779" max="1779" width="10.7109375" style="348" customWidth="1"/>
    <col min="1780" max="1780" width="11.28515625" style="348" customWidth="1"/>
    <col min="1781" max="1782" width="10" style="348" bestFit="1" customWidth="1"/>
    <col min="1783" max="1783" width="11.42578125" style="348" bestFit="1" customWidth="1"/>
    <col min="1784" max="2030" width="9.140625" style="348"/>
    <col min="2031" max="2031" width="17.85546875" style="348" customWidth="1"/>
    <col min="2032" max="2032" width="24.28515625" style="348" customWidth="1"/>
    <col min="2033" max="2033" width="16.5703125" style="348" customWidth="1"/>
    <col min="2034" max="2034" width="23.140625" style="348" bestFit="1" customWidth="1"/>
    <col min="2035" max="2035" width="10.7109375" style="348" customWidth="1"/>
    <col min="2036" max="2036" width="11.28515625" style="348" customWidth="1"/>
    <col min="2037" max="2038" width="10" style="348" bestFit="1" customWidth="1"/>
    <col min="2039" max="2039" width="11.42578125" style="348" bestFit="1" customWidth="1"/>
    <col min="2040" max="2286" width="9.140625" style="348"/>
    <col min="2287" max="2287" width="17.85546875" style="348" customWidth="1"/>
    <col min="2288" max="2288" width="24.28515625" style="348" customWidth="1"/>
    <col min="2289" max="2289" width="16.5703125" style="348" customWidth="1"/>
    <col min="2290" max="2290" width="23.140625" style="348" bestFit="1" customWidth="1"/>
    <col min="2291" max="2291" width="10.7109375" style="348" customWidth="1"/>
    <col min="2292" max="2292" width="11.28515625" style="348" customWidth="1"/>
    <col min="2293" max="2294" width="10" style="348" bestFit="1" customWidth="1"/>
    <col min="2295" max="2295" width="11.42578125" style="348" bestFit="1" customWidth="1"/>
    <col min="2296" max="2542" width="9.140625" style="348"/>
    <col min="2543" max="2543" width="17.85546875" style="348" customWidth="1"/>
    <col min="2544" max="2544" width="24.28515625" style="348" customWidth="1"/>
    <col min="2545" max="2545" width="16.5703125" style="348" customWidth="1"/>
    <col min="2546" max="2546" width="23.140625" style="348" bestFit="1" customWidth="1"/>
    <col min="2547" max="2547" width="10.7109375" style="348" customWidth="1"/>
    <col min="2548" max="2548" width="11.28515625" style="348" customWidth="1"/>
    <col min="2549" max="2550" width="10" style="348" bestFit="1" customWidth="1"/>
    <col min="2551" max="2551" width="11.42578125" style="348" bestFit="1" customWidth="1"/>
    <col min="2552" max="2798" width="9.140625" style="348"/>
    <col min="2799" max="2799" width="17.85546875" style="348" customWidth="1"/>
    <col min="2800" max="2800" width="24.28515625" style="348" customWidth="1"/>
    <col min="2801" max="2801" width="16.5703125" style="348" customWidth="1"/>
    <col min="2802" max="2802" width="23.140625" style="348" bestFit="1" customWidth="1"/>
    <col min="2803" max="2803" width="10.7109375" style="348" customWidth="1"/>
    <col min="2804" max="2804" width="11.28515625" style="348" customWidth="1"/>
    <col min="2805" max="2806" width="10" style="348" bestFit="1" customWidth="1"/>
    <col min="2807" max="2807" width="11.42578125" style="348" bestFit="1" customWidth="1"/>
    <col min="2808" max="3054" width="9.140625" style="348"/>
    <col min="3055" max="3055" width="17.85546875" style="348" customWidth="1"/>
    <col min="3056" max="3056" width="24.28515625" style="348" customWidth="1"/>
    <col min="3057" max="3057" width="16.5703125" style="348" customWidth="1"/>
    <col min="3058" max="3058" width="23.140625" style="348" bestFit="1" customWidth="1"/>
    <col min="3059" max="3059" width="10.7109375" style="348" customWidth="1"/>
    <col min="3060" max="3060" width="11.28515625" style="348" customWidth="1"/>
    <col min="3061" max="3062" width="10" style="348" bestFit="1" customWidth="1"/>
    <col min="3063" max="3063" width="11.42578125" style="348" bestFit="1" customWidth="1"/>
    <col min="3064" max="3310" width="9.140625" style="348"/>
    <col min="3311" max="3311" width="17.85546875" style="348" customWidth="1"/>
    <col min="3312" max="3312" width="24.28515625" style="348" customWidth="1"/>
    <col min="3313" max="3313" width="16.5703125" style="348" customWidth="1"/>
    <col min="3314" max="3314" width="23.140625" style="348" bestFit="1" customWidth="1"/>
    <col min="3315" max="3315" width="10.7109375" style="348" customWidth="1"/>
    <col min="3316" max="3316" width="11.28515625" style="348" customWidth="1"/>
    <col min="3317" max="3318" width="10" style="348" bestFit="1" customWidth="1"/>
    <col min="3319" max="3319" width="11.42578125" style="348" bestFit="1" customWidth="1"/>
    <col min="3320" max="3566" width="9.140625" style="348"/>
    <col min="3567" max="3567" width="17.85546875" style="348" customWidth="1"/>
    <col min="3568" max="3568" width="24.28515625" style="348" customWidth="1"/>
    <col min="3569" max="3569" width="16.5703125" style="348" customWidth="1"/>
    <col min="3570" max="3570" width="23.140625" style="348" bestFit="1" customWidth="1"/>
    <col min="3571" max="3571" width="10.7109375" style="348" customWidth="1"/>
    <col min="3572" max="3572" width="11.28515625" style="348" customWidth="1"/>
    <col min="3573" max="3574" width="10" style="348" bestFit="1" customWidth="1"/>
    <col min="3575" max="3575" width="11.42578125" style="348" bestFit="1" customWidth="1"/>
    <col min="3576" max="3822" width="9.140625" style="348"/>
    <col min="3823" max="3823" width="17.85546875" style="348" customWidth="1"/>
    <col min="3824" max="3824" width="24.28515625" style="348" customWidth="1"/>
    <col min="3825" max="3825" width="16.5703125" style="348" customWidth="1"/>
    <col min="3826" max="3826" width="23.140625" style="348" bestFit="1" customWidth="1"/>
    <col min="3827" max="3827" width="10.7109375" style="348" customWidth="1"/>
    <col min="3828" max="3828" width="11.28515625" style="348" customWidth="1"/>
    <col min="3829" max="3830" width="10" style="348" bestFit="1" customWidth="1"/>
    <col min="3831" max="3831" width="11.42578125" style="348" bestFit="1" customWidth="1"/>
    <col min="3832" max="4078" width="9.140625" style="348"/>
    <col min="4079" max="4079" width="17.85546875" style="348" customWidth="1"/>
    <col min="4080" max="4080" width="24.28515625" style="348" customWidth="1"/>
    <col min="4081" max="4081" width="16.5703125" style="348" customWidth="1"/>
    <col min="4082" max="4082" width="23.140625" style="348" bestFit="1" customWidth="1"/>
    <col min="4083" max="4083" width="10.7109375" style="348" customWidth="1"/>
    <col min="4084" max="4084" width="11.28515625" style="348" customWidth="1"/>
    <col min="4085" max="4086" width="10" style="348" bestFit="1" customWidth="1"/>
    <col min="4087" max="4087" width="11.42578125" style="348" bestFit="1" customWidth="1"/>
    <col min="4088" max="4334" width="9.140625" style="348"/>
    <col min="4335" max="4335" width="17.85546875" style="348" customWidth="1"/>
    <col min="4336" max="4336" width="24.28515625" style="348" customWidth="1"/>
    <col min="4337" max="4337" width="16.5703125" style="348" customWidth="1"/>
    <col min="4338" max="4338" width="23.140625" style="348" bestFit="1" customWidth="1"/>
    <col min="4339" max="4339" width="10.7109375" style="348" customWidth="1"/>
    <col min="4340" max="4340" width="11.28515625" style="348" customWidth="1"/>
    <col min="4341" max="4342" width="10" style="348" bestFit="1" customWidth="1"/>
    <col min="4343" max="4343" width="11.42578125" style="348" bestFit="1" customWidth="1"/>
    <col min="4344" max="4590" width="9.140625" style="348"/>
    <col min="4591" max="4591" width="17.85546875" style="348" customWidth="1"/>
    <col min="4592" max="4592" width="24.28515625" style="348" customWidth="1"/>
    <col min="4593" max="4593" width="16.5703125" style="348" customWidth="1"/>
    <col min="4594" max="4594" width="23.140625" style="348" bestFit="1" customWidth="1"/>
    <col min="4595" max="4595" width="10.7109375" style="348" customWidth="1"/>
    <col min="4596" max="4596" width="11.28515625" style="348" customWidth="1"/>
    <col min="4597" max="4598" width="10" style="348" bestFit="1" customWidth="1"/>
    <col min="4599" max="4599" width="11.42578125" style="348" bestFit="1" customWidth="1"/>
    <col min="4600" max="4846" width="9.140625" style="348"/>
    <col min="4847" max="4847" width="17.85546875" style="348" customWidth="1"/>
    <col min="4848" max="4848" width="24.28515625" style="348" customWidth="1"/>
    <col min="4849" max="4849" width="16.5703125" style="348" customWidth="1"/>
    <col min="4850" max="4850" width="23.140625" style="348" bestFit="1" customWidth="1"/>
    <col min="4851" max="4851" width="10.7109375" style="348" customWidth="1"/>
    <col min="4852" max="4852" width="11.28515625" style="348" customWidth="1"/>
    <col min="4853" max="4854" width="10" style="348" bestFit="1" customWidth="1"/>
    <col min="4855" max="4855" width="11.42578125" style="348" bestFit="1" customWidth="1"/>
    <col min="4856" max="5102" width="9.140625" style="348"/>
    <col min="5103" max="5103" width="17.85546875" style="348" customWidth="1"/>
    <col min="5104" max="5104" width="24.28515625" style="348" customWidth="1"/>
    <col min="5105" max="5105" width="16.5703125" style="348" customWidth="1"/>
    <col min="5106" max="5106" width="23.140625" style="348" bestFit="1" customWidth="1"/>
    <col min="5107" max="5107" width="10.7109375" style="348" customWidth="1"/>
    <col min="5108" max="5108" width="11.28515625" style="348" customWidth="1"/>
    <col min="5109" max="5110" width="10" style="348" bestFit="1" customWidth="1"/>
    <col min="5111" max="5111" width="11.42578125" style="348" bestFit="1" customWidth="1"/>
    <col min="5112" max="5358" width="9.140625" style="348"/>
    <col min="5359" max="5359" width="17.85546875" style="348" customWidth="1"/>
    <col min="5360" max="5360" width="24.28515625" style="348" customWidth="1"/>
    <col min="5361" max="5361" width="16.5703125" style="348" customWidth="1"/>
    <col min="5362" max="5362" width="23.140625" style="348" bestFit="1" customWidth="1"/>
    <col min="5363" max="5363" width="10.7109375" style="348" customWidth="1"/>
    <col min="5364" max="5364" width="11.28515625" style="348" customWidth="1"/>
    <col min="5365" max="5366" width="10" style="348" bestFit="1" customWidth="1"/>
    <col min="5367" max="5367" width="11.42578125" style="348" bestFit="1" customWidth="1"/>
    <col min="5368" max="5614" width="9.140625" style="348"/>
    <col min="5615" max="5615" width="17.85546875" style="348" customWidth="1"/>
    <col min="5616" max="5616" width="24.28515625" style="348" customWidth="1"/>
    <col min="5617" max="5617" width="16.5703125" style="348" customWidth="1"/>
    <col min="5618" max="5618" width="23.140625" style="348" bestFit="1" customWidth="1"/>
    <col min="5619" max="5619" width="10.7109375" style="348" customWidth="1"/>
    <col min="5620" max="5620" width="11.28515625" style="348" customWidth="1"/>
    <col min="5621" max="5622" width="10" style="348" bestFit="1" customWidth="1"/>
    <col min="5623" max="5623" width="11.42578125" style="348" bestFit="1" customWidth="1"/>
    <col min="5624" max="5870" width="9.140625" style="348"/>
    <col min="5871" max="5871" width="17.85546875" style="348" customWidth="1"/>
    <col min="5872" max="5872" width="24.28515625" style="348" customWidth="1"/>
    <col min="5873" max="5873" width="16.5703125" style="348" customWidth="1"/>
    <col min="5874" max="5874" width="23.140625" style="348" bestFit="1" customWidth="1"/>
    <col min="5875" max="5875" width="10.7109375" style="348" customWidth="1"/>
    <col min="5876" max="5876" width="11.28515625" style="348" customWidth="1"/>
    <col min="5877" max="5878" width="10" style="348" bestFit="1" customWidth="1"/>
    <col min="5879" max="5879" width="11.42578125" style="348" bestFit="1" customWidth="1"/>
    <col min="5880" max="6126" width="9.140625" style="348"/>
    <col min="6127" max="6127" width="17.85546875" style="348" customWidth="1"/>
    <col min="6128" max="6128" width="24.28515625" style="348" customWidth="1"/>
    <col min="6129" max="6129" width="16.5703125" style="348" customWidth="1"/>
    <col min="6130" max="6130" width="23.140625" style="348" bestFit="1" customWidth="1"/>
    <col min="6131" max="6131" width="10.7109375" style="348" customWidth="1"/>
    <col min="6132" max="6132" width="11.28515625" style="348" customWidth="1"/>
    <col min="6133" max="6134" width="10" style="348" bestFit="1" customWidth="1"/>
    <col min="6135" max="6135" width="11.42578125" style="348" bestFit="1" customWidth="1"/>
    <col min="6136" max="6382" width="9.140625" style="348"/>
    <col min="6383" max="6383" width="17.85546875" style="348" customWidth="1"/>
    <col min="6384" max="6384" width="24.28515625" style="348" customWidth="1"/>
    <col min="6385" max="6385" width="16.5703125" style="348" customWidth="1"/>
    <col min="6386" max="6386" width="23.140625" style="348" bestFit="1" customWidth="1"/>
    <col min="6387" max="6387" width="10.7109375" style="348" customWidth="1"/>
    <col min="6388" max="6388" width="11.28515625" style="348" customWidth="1"/>
    <col min="6389" max="6390" width="10" style="348" bestFit="1" customWidth="1"/>
    <col min="6391" max="6391" width="11.42578125" style="348" bestFit="1" customWidth="1"/>
    <col min="6392" max="6638" width="9.140625" style="348"/>
    <col min="6639" max="6639" width="17.85546875" style="348" customWidth="1"/>
    <col min="6640" max="6640" width="24.28515625" style="348" customWidth="1"/>
    <col min="6641" max="6641" width="16.5703125" style="348" customWidth="1"/>
    <col min="6642" max="6642" width="23.140625" style="348" bestFit="1" customWidth="1"/>
    <col min="6643" max="6643" width="10.7109375" style="348" customWidth="1"/>
    <col min="6644" max="6644" width="11.28515625" style="348" customWidth="1"/>
    <col min="6645" max="6646" width="10" style="348" bestFit="1" customWidth="1"/>
    <col min="6647" max="6647" width="11.42578125" style="348" bestFit="1" customWidth="1"/>
    <col min="6648" max="6894" width="9.140625" style="348"/>
    <col min="6895" max="6895" width="17.85546875" style="348" customWidth="1"/>
    <col min="6896" max="6896" width="24.28515625" style="348" customWidth="1"/>
    <col min="6897" max="6897" width="16.5703125" style="348" customWidth="1"/>
    <col min="6898" max="6898" width="23.140625" style="348" bestFit="1" customWidth="1"/>
    <col min="6899" max="6899" width="10.7109375" style="348" customWidth="1"/>
    <col min="6900" max="6900" width="11.28515625" style="348" customWidth="1"/>
    <col min="6901" max="6902" width="10" style="348" bestFit="1" customWidth="1"/>
    <col min="6903" max="6903" width="11.42578125" style="348" bestFit="1" customWidth="1"/>
    <col min="6904" max="7150" width="9.140625" style="348"/>
    <col min="7151" max="7151" width="17.85546875" style="348" customWidth="1"/>
    <col min="7152" max="7152" width="24.28515625" style="348" customWidth="1"/>
    <col min="7153" max="7153" width="16.5703125" style="348" customWidth="1"/>
    <col min="7154" max="7154" width="23.140625" style="348" bestFit="1" customWidth="1"/>
    <col min="7155" max="7155" width="10.7109375" style="348" customWidth="1"/>
    <col min="7156" max="7156" width="11.28515625" style="348" customWidth="1"/>
    <col min="7157" max="7158" width="10" style="348" bestFit="1" customWidth="1"/>
    <col min="7159" max="7159" width="11.42578125" style="348" bestFit="1" customWidth="1"/>
    <col min="7160" max="7406" width="9.140625" style="348"/>
    <col min="7407" max="7407" width="17.85546875" style="348" customWidth="1"/>
    <col min="7408" max="7408" width="24.28515625" style="348" customWidth="1"/>
    <col min="7409" max="7409" width="16.5703125" style="348" customWidth="1"/>
    <col min="7410" max="7410" width="23.140625" style="348" bestFit="1" customWidth="1"/>
    <col min="7411" max="7411" width="10.7109375" style="348" customWidth="1"/>
    <col min="7412" max="7412" width="11.28515625" style="348" customWidth="1"/>
    <col min="7413" max="7414" width="10" style="348" bestFit="1" customWidth="1"/>
    <col min="7415" max="7415" width="11.42578125" style="348" bestFit="1" customWidth="1"/>
    <col min="7416" max="7662" width="9.140625" style="348"/>
    <col min="7663" max="7663" width="17.85546875" style="348" customWidth="1"/>
    <col min="7664" max="7664" width="24.28515625" style="348" customWidth="1"/>
    <col min="7665" max="7665" width="16.5703125" style="348" customWidth="1"/>
    <col min="7666" max="7666" width="23.140625" style="348" bestFit="1" customWidth="1"/>
    <col min="7667" max="7667" width="10.7109375" style="348" customWidth="1"/>
    <col min="7668" max="7668" width="11.28515625" style="348" customWidth="1"/>
    <col min="7669" max="7670" width="10" style="348" bestFit="1" customWidth="1"/>
    <col min="7671" max="7671" width="11.42578125" style="348" bestFit="1" customWidth="1"/>
    <col min="7672" max="7918" width="9.140625" style="348"/>
    <col min="7919" max="7919" width="17.85546875" style="348" customWidth="1"/>
    <col min="7920" max="7920" width="24.28515625" style="348" customWidth="1"/>
    <col min="7921" max="7921" width="16.5703125" style="348" customWidth="1"/>
    <col min="7922" max="7922" width="23.140625" style="348" bestFit="1" customWidth="1"/>
    <col min="7923" max="7923" width="10.7109375" style="348" customWidth="1"/>
    <col min="7924" max="7924" width="11.28515625" style="348" customWidth="1"/>
    <col min="7925" max="7926" width="10" style="348" bestFit="1" customWidth="1"/>
    <col min="7927" max="7927" width="11.42578125" style="348" bestFit="1" customWidth="1"/>
    <col min="7928" max="8174" width="9.140625" style="348"/>
    <col min="8175" max="8175" width="17.85546875" style="348" customWidth="1"/>
    <col min="8176" max="8176" width="24.28515625" style="348" customWidth="1"/>
    <col min="8177" max="8177" width="16.5703125" style="348" customWidth="1"/>
    <col min="8178" max="8178" width="23.140625" style="348" bestFit="1" customWidth="1"/>
    <col min="8179" max="8179" width="10.7109375" style="348" customWidth="1"/>
    <col min="8180" max="8180" width="11.28515625" style="348" customWidth="1"/>
    <col min="8181" max="8182" width="10" style="348" bestFit="1" customWidth="1"/>
    <col min="8183" max="8183" width="11.42578125" style="348" bestFit="1" customWidth="1"/>
    <col min="8184" max="8430" width="9.140625" style="348"/>
    <col min="8431" max="8431" width="17.85546875" style="348" customWidth="1"/>
    <col min="8432" max="8432" width="24.28515625" style="348" customWidth="1"/>
    <col min="8433" max="8433" width="16.5703125" style="348" customWidth="1"/>
    <col min="8434" max="8434" width="23.140625" style="348" bestFit="1" customWidth="1"/>
    <col min="8435" max="8435" width="10.7109375" style="348" customWidth="1"/>
    <col min="8436" max="8436" width="11.28515625" style="348" customWidth="1"/>
    <col min="8437" max="8438" width="10" style="348" bestFit="1" customWidth="1"/>
    <col min="8439" max="8439" width="11.42578125" style="348" bestFit="1" customWidth="1"/>
    <col min="8440" max="8686" width="9.140625" style="348"/>
    <col min="8687" max="8687" width="17.85546875" style="348" customWidth="1"/>
    <col min="8688" max="8688" width="24.28515625" style="348" customWidth="1"/>
    <col min="8689" max="8689" width="16.5703125" style="348" customWidth="1"/>
    <col min="8690" max="8690" width="23.140625" style="348" bestFit="1" customWidth="1"/>
    <col min="8691" max="8691" width="10.7109375" style="348" customWidth="1"/>
    <col min="8692" max="8692" width="11.28515625" style="348" customWidth="1"/>
    <col min="8693" max="8694" width="10" style="348" bestFit="1" customWidth="1"/>
    <col min="8695" max="8695" width="11.42578125" style="348" bestFit="1" customWidth="1"/>
    <col min="8696" max="8942" width="9.140625" style="348"/>
    <col min="8943" max="8943" width="17.85546875" style="348" customWidth="1"/>
    <col min="8944" max="8944" width="24.28515625" style="348" customWidth="1"/>
    <col min="8945" max="8945" width="16.5703125" style="348" customWidth="1"/>
    <col min="8946" max="8946" width="23.140625" style="348" bestFit="1" customWidth="1"/>
    <col min="8947" max="8947" width="10.7109375" style="348" customWidth="1"/>
    <col min="8948" max="8948" width="11.28515625" style="348" customWidth="1"/>
    <col min="8949" max="8950" width="10" style="348" bestFit="1" customWidth="1"/>
    <col min="8951" max="8951" width="11.42578125" style="348" bestFit="1" customWidth="1"/>
    <col min="8952" max="9198" width="9.140625" style="348"/>
    <col min="9199" max="9199" width="17.85546875" style="348" customWidth="1"/>
    <col min="9200" max="9200" width="24.28515625" style="348" customWidth="1"/>
    <col min="9201" max="9201" width="16.5703125" style="348" customWidth="1"/>
    <col min="9202" max="9202" width="23.140625" style="348" bestFit="1" customWidth="1"/>
    <col min="9203" max="9203" width="10.7109375" style="348" customWidth="1"/>
    <col min="9204" max="9204" width="11.28515625" style="348" customWidth="1"/>
    <col min="9205" max="9206" width="10" style="348" bestFit="1" customWidth="1"/>
    <col min="9207" max="9207" width="11.42578125" style="348" bestFit="1" customWidth="1"/>
    <col min="9208" max="9454" width="9.140625" style="348"/>
    <col min="9455" max="9455" width="17.85546875" style="348" customWidth="1"/>
    <col min="9456" max="9456" width="24.28515625" style="348" customWidth="1"/>
    <col min="9457" max="9457" width="16.5703125" style="348" customWidth="1"/>
    <col min="9458" max="9458" width="23.140625" style="348" bestFit="1" customWidth="1"/>
    <col min="9459" max="9459" width="10.7109375" style="348" customWidth="1"/>
    <col min="9460" max="9460" width="11.28515625" style="348" customWidth="1"/>
    <col min="9461" max="9462" width="10" style="348" bestFit="1" customWidth="1"/>
    <col min="9463" max="9463" width="11.42578125" style="348" bestFit="1" customWidth="1"/>
    <col min="9464" max="9710" width="9.140625" style="348"/>
    <col min="9711" max="9711" width="17.85546875" style="348" customWidth="1"/>
    <col min="9712" max="9712" width="24.28515625" style="348" customWidth="1"/>
    <col min="9713" max="9713" width="16.5703125" style="348" customWidth="1"/>
    <col min="9714" max="9714" width="23.140625" style="348" bestFit="1" customWidth="1"/>
    <col min="9715" max="9715" width="10.7109375" style="348" customWidth="1"/>
    <col min="9716" max="9716" width="11.28515625" style="348" customWidth="1"/>
    <col min="9717" max="9718" width="10" style="348" bestFit="1" customWidth="1"/>
    <col min="9719" max="9719" width="11.42578125" style="348" bestFit="1" customWidth="1"/>
    <col min="9720" max="9966" width="9.140625" style="348"/>
    <col min="9967" max="9967" width="17.85546875" style="348" customWidth="1"/>
    <col min="9968" max="9968" width="24.28515625" style="348" customWidth="1"/>
    <col min="9969" max="9969" width="16.5703125" style="348" customWidth="1"/>
    <col min="9970" max="9970" width="23.140625" style="348" bestFit="1" customWidth="1"/>
    <col min="9971" max="9971" width="10.7109375" style="348" customWidth="1"/>
    <col min="9972" max="9972" width="11.28515625" style="348" customWidth="1"/>
    <col min="9973" max="9974" width="10" style="348" bestFit="1" customWidth="1"/>
    <col min="9975" max="9975" width="11.42578125" style="348" bestFit="1" customWidth="1"/>
    <col min="9976" max="10222" width="9.140625" style="348"/>
    <col min="10223" max="10223" width="17.85546875" style="348" customWidth="1"/>
    <col min="10224" max="10224" width="24.28515625" style="348" customWidth="1"/>
    <col min="10225" max="10225" width="16.5703125" style="348" customWidth="1"/>
    <col min="10226" max="10226" width="23.140625" style="348" bestFit="1" customWidth="1"/>
    <col min="10227" max="10227" width="10.7109375" style="348" customWidth="1"/>
    <col min="10228" max="10228" width="11.28515625" style="348" customWidth="1"/>
    <col min="10229" max="10230" width="10" style="348" bestFit="1" customWidth="1"/>
    <col min="10231" max="10231" width="11.42578125" style="348" bestFit="1" customWidth="1"/>
    <col min="10232" max="10478" width="9.140625" style="348"/>
    <col min="10479" max="10479" width="17.85546875" style="348" customWidth="1"/>
    <col min="10480" max="10480" width="24.28515625" style="348" customWidth="1"/>
    <col min="10481" max="10481" width="16.5703125" style="348" customWidth="1"/>
    <col min="10482" max="10482" width="23.140625" style="348" bestFit="1" customWidth="1"/>
    <col min="10483" max="10483" width="10.7109375" style="348" customWidth="1"/>
    <col min="10484" max="10484" width="11.28515625" style="348" customWidth="1"/>
    <col min="10485" max="10486" width="10" style="348" bestFit="1" customWidth="1"/>
    <col min="10487" max="10487" width="11.42578125" style="348" bestFit="1" customWidth="1"/>
    <col min="10488" max="10734" width="9.140625" style="348"/>
    <col min="10735" max="10735" width="17.85546875" style="348" customWidth="1"/>
    <col min="10736" max="10736" width="24.28515625" style="348" customWidth="1"/>
    <col min="10737" max="10737" width="16.5703125" style="348" customWidth="1"/>
    <col min="10738" max="10738" width="23.140625" style="348" bestFit="1" customWidth="1"/>
    <col min="10739" max="10739" width="10.7109375" style="348" customWidth="1"/>
    <col min="10740" max="10740" width="11.28515625" style="348" customWidth="1"/>
    <col min="10741" max="10742" width="10" style="348" bestFit="1" customWidth="1"/>
    <col min="10743" max="10743" width="11.42578125" style="348" bestFit="1" customWidth="1"/>
    <col min="10744" max="10990" width="9.140625" style="348"/>
    <col min="10991" max="10991" width="17.85546875" style="348" customWidth="1"/>
    <col min="10992" max="10992" width="24.28515625" style="348" customWidth="1"/>
    <col min="10993" max="10993" width="16.5703125" style="348" customWidth="1"/>
    <col min="10994" max="10994" width="23.140625" style="348" bestFit="1" customWidth="1"/>
    <col min="10995" max="10995" width="10.7109375" style="348" customWidth="1"/>
    <col min="10996" max="10996" width="11.28515625" style="348" customWidth="1"/>
    <col min="10997" max="10998" width="10" style="348" bestFit="1" customWidth="1"/>
    <col min="10999" max="10999" width="11.42578125" style="348" bestFit="1" customWidth="1"/>
    <col min="11000" max="11246" width="9.140625" style="348"/>
    <col min="11247" max="11247" width="17.85546875" style="348" customWidth="1"/>
    <col min="11248" max="11248" width="24.28515625" style="348" customWidth="1"/>
    <col min="11249" max="11249" width="16.5703125" style="348" customWidth="1"/>
    <col min="11250" max="11250" width="23.140625" style="348" bestFit="1" customWidth="1"/>
    <col min="11251" max="11251" width="10.7109375" style="348" customWidth="1"/>
    <col min="11252" max="11252" width="11.28515625" style="348" customWidth="1"/>
    <col min="11253" max="11254" width="10" style="348" bestFit="1" customWidth="1"/>
    <col min="11255" max="11255" width="11.42578125" style="348" bestFit="1" customWidth="1"/>
    <col min="11256" max="11502" width="9.140625" style="348"/>
    <col min="11503" max="11503" width="17.85546875" style="348" customWidth="1"/>
    <col min="11504" max="11504" width="24.28515625" style="348" customWidth="1"/>
    <col min="11505" max="11505" width="16.5703125" style="348" customWidth="1"/>
    <col min="11506" max="11506" width="23.140625" style="348" bestFit="1" customWidth="1"/>
    <col min="11507" max="11507" width="10.7109375" style="348" customWidth="1"/>
    <col min="11508" max="11508" width="11.28515625" style="348" customWidth="1"/>
    <col min="11509" max="11510" width="10" style="348" bestFit="1" customWidth="1"/>
    <col min="11511" max="11511" width="11.42578125" style="348" bestFit="1" customWidth="1"/>
    <col min="11512" max="11758" width="9.140625" style="348"/>
    <col min="11759" max="11759" width="17.85546875" style="348" customWidth="1"/>
    <col min="11760" max="11760" width="24.28515625" style="348" customWidth="1"/>
    <col min="11761" max="11761" width="16.5703125" style="348" customWidth="1"/>
    <col min="11762" max="11762" width="23.140625" style="348" bestFit="1" customWidth="1"/>
    <col min="11763" max="11763" width="10.7109375" style="348" customWidth="1"/>
    <col min="11764" max="11764" width="11.28515625" style="348" customWidth="1"/>
    <col min="11765" max="11766" width="10" style="348" bestFit="1" customWidth="1"/>
    <col min="11767" max="11767" width="11.42578125" style="348" bestFit="1" customWidth="1"/>
    <col min="11768" max="12014" width="9.140625" style="348"/>
    <col min="12015" max="12015" width="17.85546875" style="348" customWidth="1"/>
    <col min="12016" max="12016" width="24.28515625" style="348" customWidth="1"/>
    <col min="12017" max="12017" width="16.5703125" style="348" customWidth="1"/>
    <col min="12018" max="12018" width="23.140625" style="348" bestFit="1" customWidth="1"/>
    <col min="12019" max="12019" width="10.7109375" style="348" customWidth="1"/>
    <col min="12020" max="12020" width="11.28515625" style="348" customWidth="1"/>
    <col min="12021" max="12022" width="10" style="348" bestFit="1" customWidth="1"/>
    <col min="12023" max="12023" width="11.42578125" style="348" bestFit="1" customWidth="1"/>
    <col min="12024" max="12270" width="9.140625" style="348"/>
    <col min="12271" max="12271" width="17.85546875" style="348" customWidth="1"/>
    <col min="12272" max="12272" width="24.28515625" style="348" customWidth="1"/>
    <col min="12273" max="12273" width="16.5703125" style="348" customWidth="1"/>
    <col min="12274" max="12274" width="23.140625" style="348" bestFit="1" customWidth="1"/>
    <col min="12275" max="12275" width="10.7109375" style="348" customWidth="1"/>
    <col min="12276" max="12276" width="11.28515625" style="348" customWidth="1"/>
    <col min="12277" max="12278" width="10" style="348" bestFit="1" customWidth="1"/>
    <col min="12279" max="12279" width="11.42578125" style="348" bestFit="1" customWidth="1"/>
    <col min="12280" max="12526" width="9.140625" style="348"/>
    <col min="12527" max="12527" width="17.85546875" style="348" customWidth="1"/>
    <col min="12528" max="12528" width="24.28515625" style="348" customWidth="1"/>
    <col min="12529" max="12529" width="16.5703125" style="348" customWidth="1"/>
    <col min="12530" max="12530" width="23.140625" style="348" bestFit="1" customWidth="1"/>
    <col min="12531" max="12531" width="10.7109375" style="348" customWidth="1"/>
    <col min="12532" max="12532" width="11.28515625" style="348" customWidth="1"/>
    <col min="12533" max="12534" width="10" style="348" bestFit="1" customWidth="1"/>
    <col min="12535" max="12535" width="11.42578125" style="348" bestFit="1" customWidth="1"/>
    <col min="12536" max="12782" width="9.140625" style="348"/>
    <col min="12783" max="12783" width="17.85546875" style="348" customWidth="1"/>
    <col min="12784" max="12784" width="24.28515625" style="348" customWidth="1"/>
    <col min="12785" max="12785" width="16.5703125" style="348" customWidth="1"/>
    <col min="12786" max="12786" width="23.140625" style="348" bestFit="1" customWidth="1"/>
    <col min="12787" max="12787" width="10.7109375" style="348" customWidth="1"/>
    <col min="12788" max="12788" width="11.28515625" style="348" customWidth="1"/>
    <col min="12789" max="12790" width="10" style="348" bestFit="1" customWidth="1"/>
    <col min="12791" max="12791" width="11.42578125" style="348" bestFit="1" customWidth="1"/>
    <col min="12792" max="13038" width="9.140625" style="348"/>
    <col min="13039" max="13039" width="17.85546875" style="348" customWidth="1"/>
    <col min="13040" max="13040" width="24.28515625" style="348" customWidth="1"/>
    <col min="13041" max="13041" width="16.5703125" style="348" customWidth="1"/>
    <col min="13042" max="13042" width="23.140625" style="348" bestFit="1" customWidth="1"/>
    <col min="13043" max="13043" width="10.7109375" style="348" customWidth="1"/>
    <col min="13044" max="13044" width="11.28515625" style="348" customWidth="1"/>
    <col min="13045" max="13046" width="10" style="348" bestFit="1" customWidth="1"/>
    <col min="13047" max="13047" width="11.42578125" style="348" bestFit="1" customWidth="1"/>
    <col min="13048" max="13294" width="9.140625" style="348"/>
    <col min="13295" max="13295" width="17.85546875" style="348" customWidth="1"/>
    <col min="13296" max="13296" width="24.28515625" style="348" customWidth="1"/>
    <col min="13297" max="13297" width="16.5703125" style="348" customWidth="1"/>
    <col min="13298" max="13298" width="23.140625" style="348" bestFit="1" customWidth="1"/>
    <col min="13299" max="13299" width="10.7109375" style="348" customWidth="1"/>
    <col min="13300" max="13300" width="11.28515625" style="348" customWidth="1"/>
    <col min="13301" max="13302" width="10" style="348" bestFit="1" customWidth="1"/>
    <col min="13303" max="13303" width="11.42578125" style="348" bestFit="1" customWidth="1"/>
    <col min="13304" max="13550" width="9.140625" style="348"/>
    <col min="13551" max="13551" width="17.85546875" style="348" customWidth="1"/>
    <col min="13552" max="13552" width="24.28515625" style="348" customWidth="1"/>
    <col min="13553" max="13553" width="16.5703125" style="348" customWidth="1"/>
    <col min="13554" max="13554" width="23.140625" style="348" bestFit="1" customWidth="1"/>
    <col min="13555" max="13555" width="10.7109375" style="348" customWidth="1"/>
    <col min="13556" max="13556" width="11.28515625" style="348" customWidth="1"/>
    <col min="13557" max="13558" width="10" style="348" bestFit="1" customWidth="1"/>
    <col min="13559" max="13559" width="11.42578125" style="348" bestFit="1" customWidth="1"/>
    <col min="13560" max="13806" width="9.140625" style="348"/>
    <col min="13807" max="13807" width="17.85546875" style="348" customWidth="1"/>
    <col min="13808" max="13808" width="24.28515625" style="348" customWidth="1"/>
    <col min="13809" max="13809" width="16.5703125" style="348" customWidth="1"/>
    <col min="13810" max="13810" width="23.140625" style="348" bestFit="1" customWidth="1"/>
    <col min="13811" max="13811" width="10.7109375" style="348" customWidth="1"/>
    <col min="13812" max="13812" width="11.28515625" style="348" customWidth="1"/>
    <col min="13813" max="13814" width="10" style="348" bestFit="1" customWidth="1"/>
    <col min="13815" max="13815" width="11.42578125" style="348" bestFit="1" customWidth="1"/>
    <col min="13816" max="14062" width="9.140625" style="348"/>
    <col min="14063" max="14063" width="17.85546875" style="348" customWidth="1"/>
    <col min="14064" max="14064" width="24.28515625" style="348" customWidth="1"/>
    <col min="14065" max="14065" width="16.5703125" style="348" customWidth="1"/>
    <col min="14066" max="14066" width="23.140625" style="348" bestFit="1" customWidth="1"/>
    <col min="14067" max="14067" width="10.7109375" style="348" customWidth="1"/>
    <col min="14068" max="14068" width="11.28515625" style="348" customWidth="1"/>
    <col min="14069" max="14070" width="10" style="348" bestFit="1" customWidth="1"/>
    <col min="14071" max="14071" width="11.42578125" style="348" bestFit="1" customWidth="1"/>
    <col min="14072" max="14318" width="9.140625" style="348"/>
    <col min="14319" max="14319" width="17.85546875" style="348" customWidth="1"/>
    <col min="14320" max="14320" width="24.28515625" style="348" customWidth="1"/>
    <col min="14321" max="14321" width="16.5703125" style="348" customWidth="1"/>
    <col min="14322" max="14322" width="23.140625" style="348" bestFit="1" customWidth="1"/>
    <col min="14323" max="14323" width="10.7109375" style="348" customWidth="1"/>
    <col min="14324" max="14324" width="11.28515625" style="348" customWidth="1"/>
    <col min="14325" max="14326" width="10" style="348" bestFit="1" customWidth="1"/>
    <col min="14327" max="14327" width="11.42578125" style="348" bestFit="1" customWidth="1"/>
    <col min="14328" max="14574" width="9.140625" style="348"/>
    <col min="14575" max="14575" width="17.85546875" style="348" customWidth="1"/>
    <col min="14576" max="14576" width="24.28515625" style="348" customWidth="1"/>
    <col min="14577" max="14577" width="16.5703125" style="348" customWidth="1"/>
    <col min="14578" max="14578" width="23.140625" style="348" bestFit="1" customWidth="1"/>
    <col min="14579" max="14579" width="10.7109375" style="348" customWidth="1"/>
    <col min="14580" max="14580" width="11.28515625" style="348" customWidth="1"/>
    <col min="14581" max="14582" width="10" style="348" bestFit="1" customWidth="1"/>
    <col min="14583" max="14583" width="11.42578125" style="348" bestFit="1" customWidth="1"/>
    <col min="14584" max="14830" width="9.140625" style="348"/>
    <col min="14831" max="14831" width="17.85546875" style="348" customWidth="1"/>
    <col min="14832" max="14832" width="24.28515625" style="348" customWidth="1"/>
    <col min="14833" max="14833" width="16.5703125" style="348" customWidth="1"/>
    <col min="14834" max="14834" width="23.140625" style="348" bestFit="1" customWidth="1"/>
    <col min="14835" max="14835" width="10.7109375" style="348" customWidth="1"/>
    <col min="14836" max="14836" width="11.28515625" style="348" customWidth="1"/>
    <col min="14837" max="14838" width="10" style="348" bestFit="1" customWidth="1"/>
    <col min="14839" max="14839" width="11.42578125" style="348" bestFit="1" customWidth="1"/>
    <col min="14840" max="15086" width="9.140625" style="348"/>
    <col min="15087" max="15087" width="17.85546875" style="348" customWidth="1"/>
    <col min="15088" max="15088" width="24.28515625" style="348" customWidth="1"/>
    <col min="15089" max="15089" width="16.5703125" style="348" customWidth="1"/>
    <col min="15090" max="15090" width="23.140625" style="348" bestFit="1" customWidth="1"/>
    <col min="15091" max="15091" width="10.7109375" style="348" customWidth="1"/>
    <col min="15092" max="15092" width="11.28515625" style="348" customWidth="1"/>
    <col min="15093" max="15094" width="10" style="348" bestFit="1" customWidth="1"/>
    <col min="15095" max="15095" width="11.42578125" style="348" bestFit="1" customWidth="1"/>
    <col min="15096" max="15342" width="9.140625" style="348"/>
    <col min="15343" max="15343" width="17.85546875" style="348" customWidth="1"/>
    <col min="15344" max="15344" width="24.28515625" style="348" customWidth="1"/>
    <col min="15345" max="15345" width="16.5703125" style="348" customWidth="1"/>
    <col min="15346" max="15346" width="23.140625" style="348" bestFit="1" customWidth="1"/>
    <col min="15347" max="15347" width="10.7109375" style="348" customWidth="1"/>
    <col min="15348" max="15348" width="11.28515625" style="348" customWidth="1"/>
    <col min="15349" max="15350" width="10" style="348" bestFit="1" customWidth="1"/>
    <col min="15351" max="15351" width="11.42578125" style="348" bestFit="1" customWidth="1"/>
    <col min="15352" max="15598" width="9.140625" style="348"/>
    <col min="15599" max="15599" width="17.85546875" style="348" customWidth="1"/>
    <col min="15600" max="15600" width="24.28515625" style="348" customWidth="1"/>
    <col min="15601" max="15601" width="16.5703125" style="348" customWidth="1"/>
    <col min="15602" max="15602" width="23.140625" style="348" bestFit="1" customWidth="1"/>
    <col min="15603" max="15603" width="10.7109375" style="348" customWidth="1"/>
    <col min="15604" max="15604" width="11.28515625" style="348" customWidth="1"/>
    <col min="15605" max="15606" width="10" style="348" bestFit="1" customWidth="1"/>
    <col min="15607" max="15607" width="11.42578125" style="348" bestFit="1" customWidth="1"/>
    <col min="15608" max="15854" width="9.140625" style="348"/>
    <col min="15855" max="15855" width="17.85546875" style="348" customWidth="1"/>
    <col min="15856" max="15856" width="24.28515625" style="348" customWidth="1"/>
    <col min="15857" max="15857" width="16.5703125" style="348" customWidth="1"/>
    <col min="15858" max="15858" width="23.140625" style="348" bestFit="1" customWidth="1"/>
    <col min="15859" max="15859" width="10.7109375" style="348" customWidth="1"/>
    <col min="15860" max="15860" width="11.28515625" style="348" customWidth="1"/>
    <col min="15861" max="15862" width="10" style="348" bestFit="1" customWidth="1"/>
    <col min="15863" max="15863" width="11.42578125" style="348" bestFit="1" customWidth="1"/>
    <col min="15864" max="16110" width="9.140625" style="348"/>
    <col min="16111" max="16111" width="17.85546875" style="348" customWidth="1"/>
    <col min="16112" max="16112" width="24.28515625" style="348" customWidth="1"/>
    <col min="16113" max="16113" width="16.5703125" style="348" customWidth="1"/>
    <col min="16114" max="16114" width="23.140625" style="348" bestFit="1" customWidth="1"/>
    <col min="16115" max="16115" width="10.7109375" style="348" customWidth="1"/>
    <col min="16116" max="16116" width="11.28515625" style="348" customWidth="1"/>
    <col min="16117" max="16118" width="10" style="348" bestFit="1" customWidth="1"/>
    <col min="16119" max="16119" width="11.42578125" style="348" bestFit="1" customWidth="1"/>
    <col min="16120" max="16384" width="9.140625" style="348"/>
  </cols>
  <sheetData>
    <row r="1" spans="2:10" s="343" customFormat="1">
      <c r="J1" s="344" t="s">
        <v>167</v>
      </c>
    </row>
    <row r="2" spans="2:10" s="343" customFormat="1"/>
    <row r="3" spans="2:10" s="343" customFormat="1" ht="18">
      <c r="B3" s="783" t="s">
        <v>168</v>
      </c>
      <c r="C3" s="783"/>
      <c r="D3" s="783"/>
      <c r="E3" s="783"/>
      <c r="F3" s="783"/>
      <c r="G3" s="783"/>
      <c r="H3" s="783"/>
      <c r="I3" s="783"/>
      <c r="J3" s="783"/>
    </row>
    <row r="4" spans="2:10" s="343" customFormat="1">
      <c r="J4" s="344"/>
    </row>
    <row r="5" spans="2:10" s="343" customFormat="1" ht="13.5" thickBot="1">
      <c r="I5" s="784" t="s">
        <v>2</v>
      </c>
      <c r="J5" s="784"/>
    </row>
    <row r="6" spans="2:10" ht="51">
      <c r="B6" s="345" t="s">
        <v>169</v>
      </c>
      <c r="C6" s="346" t="s">
        <v>170</v>
      </c>
      <c r="D6" s="346" t="s">
        <v>171</v>
      </c>
      <c r="E6" s="346" t="s">
        <v>172</v>
      </c>
      <c r="F6" s="346" t="s">
        <v>121</v>
      </c>
      <c r="G6" s="346" t="s">
        <v>122</v>
      </c>
      <c r="H6" s="346" t="s">
        <v>123</v>
      </c>
      <c r="I6" s="346" t="s">
        <v>124</v>
      </c>
      <c r="J6" s="347" t="s">
        <v>125</v>
      </c>
    </row>
    <row r="7" spans="2:10">
      <c r="B7" s="349" t="s">
        <v>121</v>
      </c>
      <c r="C7" s="350">
        <v>97417.101999999999</v>
      </c>
      <c r="D7" s="350">
        <v>49233.654000000002</v>
      </c>
      <c r="E7" s="350">
        <v>48183.447999999997</v>
      </c>
      <c r="F7" s="350">
        <v>43033.273000000001</v>
      </c>
      <c r="G7" s="350">
        <v>2092.5610000000001</v>
      </c>
      <c r="H7" s="350">
        <v>2505.2379999999998</v>
      </c>
      <c r="I7" s="350">
        <v>372.66800000000001</v>
      </c>
      <c r="J7" s="351">
        <v>179.708</v>
      </c>
    </row>
    <row r="8" spans="2:10">
      <c r="B8" s="349" t="s">
        <v>122</v>
      </c>
      <c r="C8" s="350">
        <v>15539.335999999999</v>
      </c>
      <c r="D8" s="350">
        <v>8672.9150000000009</v>
      </c>
      <c r="E8" s="350">
        <v>6866.4210000000003</v>
      </c>
      <c r="F8" s="350">
        <v>866.31100000000004</v>
      </c>
      <c r="G8" s="350">
        <v>4830.5889999999999</v>
      </c>
      <c r="H8" s="350">
        <v>726.947</v>
      </c>
      <c r="I8" s="350">
        <v>315.86900000000003</v>
      </c>
      <c r="J8" s="351">
        <v>126.705</v>
      </c>
    </row>
    <row r="9" spans="2:10">
      <c r="B9" s="349" t="s">
        <v>123</v>
      </c>
      <c r="C9" s="350">
        <v>6244.0379999999996</v>
      </c>
      <c r="D9" s="350">
        <v>3074.038</v>
      </c>
      <c r="E9" s="350">
        <v>3170</v>
      </c>
      <c r="F9" s="350">
        <v>136.54499999999999</v>
      </c>
      <c r="G9" s="350">
        <v>185.232</v>
      </c>
      <c r="H9" s="350">
        <v>1194.278</v>
      </c>
      <c r="I9" s="350">
        <v>664.36500000000001</v>
      </c>
      <c r="J9" s="351">
        <v>989.58</v>
      </c>
    </row>
    <row r="10" spans="2:10">
      <c r="B10" s="349" t="s">
        <v>124</v>
      </c>
      <c r="C10" s="350">
        <v>1554.5060000000001</v>
      </c>
      <c r="D10" s="350">
        <v>565.41499999999996</v>
      </c>
      <c r="E10" s="350">
        <v>989.09100000000001</v>
      </c>
      <c r="F10" s="350">
        <v>11.151999999999999</v>
      </c>
      <c r="G10" s="350">
        <v>2.0960000000000001</v>
      </c>
      <c r="H10" s="350">
        <v>17.733000000000001</v>
      </c>
      <c r="I10" s="350">
        <v>51.343000000000004</v>
      </c>
      <c r="J10" s="351">
        <v>906.76700000000005</v>
      </c>
    </row>
    <row r="11" spans="2:10">
      <c r="B11" s="349" t="s">
        <v>125</v>
      </c>
      <c r="C11" s="350">
        <v>6817.7860000000001</v>
      </c>
      <c r="D11" s="350">
        <v>1559.63</v>
      </c>
      <c r="E11" s="350">
        <v>5258.1559999999999</v>
      </c>
      <c r="F11" s="350">
        <v>0.496</v>
      </c>
      <c r="G11" s="350">
        <v>0</v>
      </c>
      <c r="H11" s="350">
        <v>2.4</v>
      </c>
      <c r="I11" s="350">
        <v>169.161</v>
      </c>
      <c r="J11" s="351">
        <v>5086.0990000000002</v>
      </c>
    </row>
    <row r="12" spans="2:10" ht="25.5">
      <c r="B12" s="352" t="s">
        <v>173</v>
      </c>
      <c r="C12" s="353">
        <f>C7+C8+C9+C10+C11</f>
        <v>127572.76799999998</v>
      </c>
      <c r="D12" s="353">
        <f t="shared" ref="D12:J12" si="0">D7+D8+D9+D10+D11</f>
        <v>63105.652000000002</v>
      </c>
      <c r="E12" s="353">
        <f t="shared" si="0"/>
        <v>64467.116000000002</v>
      </c>
      <c r="F12" s="353">
        <f t="shared" si="0"/>
        <v>44047.777000000002</v>
      </c>
      <c r="G12" s="353">
        <f t="shared" si="0"/>
        <v>7110.4779999999992</v>
      </c>
      <c r="H12" s="353">
        <f t="shared" si="0"/>
        <v>4446.5959999999995</v>
      </c>
      <c r="I12" s="353">
        <f t="shared" si="0"/>
        <v>1573.4060000000002</v>
      </c>
      <c r="J12" s="354">
        <f t="shared" si="0"/>
        <v>7288.8590000000004</v>
      </c>
    </row>
    <row r="13" spans="2:10">
      <c r="B13" s="349" t="s">
        <v>121</v>
      </c>
      <c r="C13" s="350">
        <v>64612.908000000003</v>
      </c>
      <c r="D13" s="350">
        <v>11409.116</v>
      </c>
      <c r="E13" s="350">
        <v>53203.792000000001</v>
      </c>
      <c r="F13" s="350">
        <v>50086.970999999998</v>
      </c>
      <c r="G13" s="350">
        <v>1425.7739999999999</v>
      </c>
      <c r="H13" s="350">
        <v>931.22699999999998</v>
      </c>
      <c r="I13" s="350">
        <v>580.15</v>
      </c>
      <c r="J13" s="351">
        <v>179.67</v>
      </c>
    </row>
    <row r="14" spans="2:10">
      <c r="B14" s="349" t="s">
        <v>122</v>
      </c>
      <c r="C14" s="350">
        <v>7233.6660000000002</v>
      </c>
      <c r="D14" s="350">
        <v>1578.925</v>
      </c>
      <c r="E14" s="350">
        <v>5654.741</v>
      </c>
      <c r="F14" s="350">
        <v>1050.982</v>
      </c>
      <c r="G14" s="350">
        <v>3804.8820000000001</v>
      </c>
      <c r="H14" s="350">
        <v>427.85899999999998</v>
      </c>
      <c r="I14" s="350">
        <v>249.22399999999999</v>
      </c>
      <c r="J14" s="351">
        <v>121.794</v>
      </c>
    </row>
    <row r="15" spans="2:10">
      <c r="B15" s="349" t="s">
        <v>123</v>
      </c>
      <c r="C15" s="350">
        <v>2336.8809999999999</v>
      </c>
      <c r="D15" s="350">
        <v>673.10199999999998</v>
      </c>
      <c r="E15" s="350">
        <v>1663.779</v>
      </c>
      <c r="F15" s="350">
        <v>301.58800000000002</v>
      </c>
      <c r="G15" s="350">
        <v>172.10400000000001</v>
      </c>
      <c r="H15" s="350">
        <v>381.60700000000003</v>
      </c>
      <c r="I15" s="350">
        <v>388.21600000000001</v>
      </c>
      <c r="J15" s="351">
        <v>420.26400000000001</v>
      </c>
    </row>
    <row r="16" spans="2:10">
      <c r="B16" s="349" t="s">
        <v>124</v>
      </c>
      <c r="C16" s="350">
        <v>1806.6510000000001</v>
      </c>
      <c r="D16" s="350">
        <v>400.173</v>
      </c>
      <c r="E16" s="350">
        <v>1406.4780000000001</v>
      </c>
      <c r="F16" s="350">
        <v>74.647999999999996</v>
      </c>
      <c r="G16" s="350">
        <v>14.92</v>
      </c>
      <c r="H16" s="350">
        <v>44.887</v>
      </c>
      <c r="I16" s="350">
        <v>95.563000000000002</v>
      </c>
      <c r="J16" s="351">
        <v>1176.46</v>
      </c>
    </row>
    <row r="17" spans="2:10">
      <c r="B17" s="349" t="s">
        <v>125</v>
      </c>
      <c r="C17" s="350">
        <v>1957.2370000000001</v>
      </c>
      <c r="D17" s="350">
        <v>631.46400000000006</v>
      </c>
      <c r="E17" s="350">
        <v>1325.7729999999999</v>
      </c>
      <c r="F17" s="350">
        <v>26.004999999999999</v>
      </c>
      <c r="G17" s="350">
        <v>0.67700000000000005</v>
      </c>
      <c r="H17" s="350">
        <v>7.1769999999999996</v>
      </c>
      <c r="I17" s="350">
        <v>18.652000000000001</v>
      </c>
      <c r="J17" s="351">
        <v>1273.2619999999999</v>
      </c>
    </row>
    <row r="18" spans="2:10" ht="26.25" thickBot="1">
      <c r="B18" s="355" t="s">
        <v>174</v>
      </c>
      <c r="C18" s="356">
        <f>C13+C14+C15+C16+C17</f>
        <v>77947.342999999993</v>
      </c>
      <c r="D18" s="356">
        <f t="shared" ref="D18:J18" si="1">D13+D14+D15+D16+D17</f>
        <v>14692.78</v>
      </c>
      <c r="E18" s="356">
        <f t="shared" si="1"/>
        <v>63254.563000000009</v>
      </c>
      <c r="F18" s="356">
        <f t="shared" si="1"/>
        <v>51540.193999999996</v>
      </c>
      <c r="G18" s="356">
        <f t="shared" si="1"/>
        <v>5418.357</v>
      </c>
      <c r="H18" s="356">
        <f t="shared" si="1"/>
        <v>1792.7569999999998</v>
      </c>
      <c r="I18" s="356">
        <f t="shared" si="1"/>
        <v>1331.8050000000003</v>
      </c>
      <c r="J18" s="357">
        <f t="shared" si="1"/>
        <v>3171.45</v>
      </c>
    </row>
    <row r="19" spans="2:10" s="343" customFormat="1">
      <c r="B19" s="358"/>
      <c r="C19" s="359"/>
      <c r="D19" s="359"/>
      <c r="E19" s="359"/>
      <c r="F19" s="359"/>
      <c r="G19" s="359"/>
      <c r="H19" s="359"/>
      <c r="I19" s="359"/>
      <c r="J19" s="359"/>
    </row>
    <row r="20" spans="2:10" s="343" customFormat="1"/>
    <row r="21" spans="2:10" s="343" customFormat="1" ht="13.5" thickBot="1"/>
    <row r="22" spans="2:10" ht="54.75" customHeight="1">
      <c r="B22" s="345" t="s">
        <v>169</v>
      </c>
      <c r="C22" s="346" t="s">
        <v>175</v>
      </c>
      <c r="D22" s="346" t="s">
        <v>171</v>
      </c>
      <c r="E22" s="346" t="s">
        <v>176</v>
      </c>
      <c r="F22" s="346" t="s">
        <v>121</v>
      </c>
      <c r="G22" s="346" t="s">
        <v>122</v>
      </c>
      <c r="H22" s="346" t="s">
        <v>123</v>
      </c>
      <c r="I22" s="346" t="s">
        <v>124</v>
      </c>
      <c r="J22" s="347" t="s">
        <v>125</v>
      </c>
    </row>
    <row r="23" spans="2:10">
      <c r="B23" s="349" t="s">
        <v>121</v>
      </c>
      <c r="C23" s="350">
        <v>30281</v>
      </c>
      <c r="D23" s="350">
        <v>17968</v>
      </c>
      <c r="E23" s="350">
        <v>12313</v>
      </c>
      <c r="F23" s="350">
        <v>10515</v>
      </c>
      <c r="G23" s="350">
        <v>551</v>
      </c>
      <c r="H23" s="350">
        <v>730</v>
      </c>
      <c r="I23" s="350">
        <v>308</v>
      </c>
      <c r="J23" s="351">
        <v>209</v>
      </c>
    </row>
    <row r="24" spans="2:10">
      <c r="B24" s="349" t="s">
        <v>122</v>
      </c>
      <c r="C24" s="350">
        <v>3393</v>
      </c>
      <c r="D24" s="350">
        <v>1686</v>
      </c>
      <c r="E24" s="350">
        <v>1707</v>
      </c>
      <c r="F24" s="350">
        <v>346</v>
      </c>
      <c r="G24" s="350">
        <v>983</v>
      </c>
      <c r="H24" s="350">
        <v>232</v>
      </c>
      <c r="I24" s="350">
        <v>85</v>
      </c>
      <c r="J24" s="351">
        <v>61</v>
      </c>
    </row>
    <row r="25" spans="2:10">
      <c r="B25" s="349" t="s">
        <v>123</v>
      </c>
      <c r="C25" s="350">
        <v>2344</v>
      </c>
      <c r="D25" s="350">
        <v>1002</v>
      </c>
      <c r="E25" s="350">
        <v>1342</v>
      </c>
      <c r="F25" s="350">
        <v>121</v>
      </c>
      <c r="G25" s="350">
        <v>54</v>
      </c>
      <c r="H25" s="350">
        <v>337</v>
      </c>
      <c r="I25" s="350">
        <v>209</v>
      </c>
      <c r="J25" s="351">
        <v>621</v>
      </c>
    </row>
    <row r="26" spans="2:10">
      <c r="B26" s="349" t="s">
        <v>124</v>
      </c>
      <c r="C26" s="350">
        <v>679</v>
      </c>
      <c r="D26" s="350">
        <v>226</v>
      </c>
      <c r="E26" s="350">
        <v>453</v>
      </c>
      <c r="F26" s="350">
        <v>13</v>
      </c>
      <c r="G26" s="350">
        <v>2</v>
      </c>
      <c r="H26" s="350">
        <v>22</v>
      </c>
      <c r="I26" s="350">
        <v>48</v>
      </c>
      <c r="J26" s="351">
        <v>368</v>
      </c>
    </row>
    <row r="27" spans="2:10">
      <c r="B27" s="349" t="s">
        <v>125</v>
      </c>
      <c r="C27" s="350">
        <v>2453</v>
      </c>
      <c r="D27" s="350">
        <v>843</v>
      </c>
      <c r="E27" s="350">
        <v>1610</v>
      </c>
      <c r="F27" s="350">
        <v>8</v>
      </c>
      <c r="G27" s="350">
        <v>0</v>
      </c>
      <c r="H27" s="350">
        <v>9</v>
      </c>
      <c r="I27" s="350">
        <v>12</v>
      </c>
      <c r="J27" s="351">
        <v>1581</v>
      </c>
    </row>
    <row r="28" spans="2:10" ht="25.5">
      <c r="B28" s="352" t="s">
        <v>173</v>
      </c>
      <c r="C28" s="353">
        <f t="shared" ref="C28:J28" si="2">C23+C24+C25+C26+C27</f>
        <v>39150</v>
      </c>
      <c r="D28" s="353">
        <f t="shared" si="2"/>
        <v>21725</v>
      </c>
      <c r="E28" s="353">
        <f t="shared" si="2"/>
        <v>17425</v>
      </c>
      <c r="F28" s="353">
        <f t="shared" si="2"/>
        <v>11003</v>
      </c>
      <c r="G28" s="353">
        <f t="shared" si="2"/>
        <v>1590</v>
      </c>
      <c r="H28" s="353">
        <f t="shared" si="2"/>
        <v>1330</v>
      </c>
      <c r="I28" s="353">
        <f t="shared" si="2"/>
        <v>662</v>
      </c>
      <c r="J28" s="354">
        <f t="shared" si="2"/>
        <v>2840</v>
      </c>
    </row>
    <row r="29" spans="2:10">
      <c r="B29" s="349" t="s">
        <v>121</v>
      </c>
      <c r="C29" s="350">
        <v>738964</v>
      </c>
      <c r="D29" s="350">
        <v>112927</v>
      </c>
      <c r="E29" s="350">
        <v>626037</v>
      </c>
      <c r="F29" s="350">
        <v>597955</v>
      </c>
      <c r="G29" s="350">
        <v>9562</v>
      </c>
      <c r="H29" s="350">
        <v>8149</v>
      </c>
      <c r="I29" s="350">
        <v>7089</v>
      </c>
      <c r="J29" s="351">
        <v>3282</v>
      </c>
    </row>
    <row r="30" spans="2:10">
      <c r="B30" s="349" t="s">
        <v>122</v>
      </c>
      <c r="C30" s="350">
        <v>135202</v>
      </c>
      <c r="D30" s="350">
        <v>18413</v>
      </c>
      <c r="E30" s="350">
        <v>116789</v>
      </c>
      <c r="F30" s="350">
        <v>16989</v>
      </c>
      <c r="G30" s="350">
        <v>92136</v>
      </c>
      <c r="H30" s="350">
        <v>3494</v>
      </c>
      <c r="I30" s="350">
        <v>2295</v>
      </c>
      <c r="J30" s="351">
        <v>1875</v>
      </c>
    </row>
    <row r="31" spans="2:10">
      <c r="B31" s="349" t="s">
        <v>123</v>
      </c>
      <c r="C31" s="350">
        <v>21133</v>
      </c>
      <c r="D31" s="350">
        <v>6390</v>
      </c>
      <c r="E31" s="350">
        <v>14743</v>
      </c>
      <c r="F31" s="350">
        <v>2924</v>
      </c>
      <c r="G31" s="350">
        <v>1661</v>
      </c>
      <c r="H31" s="350">
        <v>3414</v>
      </c>
      <c r="I31" s="350">
        <v>2371</v>
      </c>
      <c r="J31" s="351">
        <v>4373</v>
      </c>
    </row>
    <row r="32" spans="2:10">
      <c r="B32" s="349" t="s">
        <v>124</v>
      </c>
      <c r="C32" s="350">
        <v>25144</v>
      </c>
      <c r="D32" s="350">
        <v>6242</v>
      </c>
      <c r="E32" s="350">
        <v>18902</v>
      </c>
      <c r="F32" s="350">
        <v>1491</v>
      </c>
      <c r="G32" s="350">
        <v>327</v>
      </c>
      <c r="H32" s="350">
        <v>603</v>
      </c>
      <c r="I32" s="350">
        <v>1369</v>
      </c>
      <c r="J32" s="351">
        <v>15112</v>
      </c>
    </row>
    <row r="33" spans="2:10">
      <c r="B33" s="349" t="s">
        <v>125</v>
      </c>
      <c r="C33" s="350">
        <v>36151</v>
      </c>
      <c r="D33" s="350">
        <v>8688</v>
      </c>
      <c r="E33" s="350">
        <v>27463</v>
      </c>
      <c r="F33" s="350">
        <v>715</v>
      </c>
      <c r="G33" s="350">
        <v>142</v>
      </c>
      <c r="H33" s="350">
        <v>159</v>
      </c>
      <c r="I33" s="350">
        <v>427</v>
      </c>
      <c r="J33" s="351">
        <v>26020</v>
      </c>
    </row>
    <row r="34" spans="2:10" ht="26.25" thickBot="1">
      <c r="B34" s="355" t="s">
        <v>174</v>
      </c>
      <c r="C34" s="356">
        <f>C29+C30+C31+C32+C33</f>
        <v>956594</v>
      </c>
      <c r="D34" s="356">
        <f t="shared" ref="D34:J34" si="3">D29+D30+D31+D32+D33</f>
        <v>152660</v>
      </c>
      <c r="E34" s="356">
        <f t="shared" si="3"/>
        <v>803934</v>
      </c>
      <c r="F34" s="356">
        <f t="shared" si="3"/>
        <v>620074</v>
      </c>
      <c r="G34" s="356">
        <f t="shared" si="3"/>
        <v>103828</v>
      </c>
      <c r="H34" s="356">
        <f t="shared" si="3"/>
        <v>15819</v>
      </c>
      <c r="I34" s="356">
        <f t="shared" si="3"/>
        <v>13551</v>
      </c>
      <c r="J34" s="357">
        <f t="shared" si="3"/>
        <v>50662</v>
      </c>
    </row>
  </sheetData>
  <mergeCells count="2">
    <mergeCell ref="B3:J3"/>
    <mergeCell ref="I5:J5"/>
  </mergeCells>
  <pageMargins left="0.15748031496062992" right="0.15748031496062992" top="0.31496062992125984" bottom="0.31496062992125984" header="0.19685039370078741" footer="0.19685039370078741"/>
  <pageSetup paperSize="9" scale="95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M33"/>
  <sheetViews>
    <sheetView workbookViewId="0"/>
  </sheetViews>
  <sheetFormatPr defaultRowHeight="12.75"/>
  <cols>
    <col min="1" max="1" width="5.140625" style="219" customWidth="1"/>
    <col min="2" max="2" width="3.42578125" style="219" customWidth="1"/>
    <col min="3" max="3" width="26.85546875" style="220" customWidth="1"/>
    <col min="4" max="4" width="11" style="220" customWidth="1"/>
    <col min="5" max="5" width="9.7109375" style="220" customWidth="1"/>
    <col min="6" max="8" width="10.140625" style="220" bestFit="1" customWidth="1"/>
    <col min="9" max="9" width="11.28515625" style="220" bestFit="1" customWidth="1"/>
    <col min="10" max="10" width="9.140625" style="220"/>
    <col min="11" max="11" width="9.42578125" style="220" customWidth="1"/>
    <col min="12" max="12" width="8.42578125" style="220" bestFit="1" customWidth="1"/>
    <col min="13" max="13" width="9.28515625" style="220" customWidth="1"/>
    <col min="14" max="238" width="9.140625" style="220"/>
    <col min="239" max="240" width="5.140625" style="220" customWidth="1"/>
    <col min="241" max="241" width="26.85546875" style="220" customWidth="1"/>
    <col min="242" max="242" width="11" style="220" customWidth="1"/>
    <col min="243" max="243" width="9.7109375" style="220" customWidth="1"/>
    <col min="244" max="246" width="10.140625" style="220" bestFit="1" customWidth="1"/>
    <col min="247" max="247" width="11.28515625" style="220" bestFit="1" customWidth="1"/>
    <col min="248" max="248" width="9.140625" style="220"/>
    <col min="249" max="249" width="9.42578125" style="220" customWidth="1"/>
    <col min="250" max="250" width="8.42578125" style="220" bestFit="1" customWidth="1"/>
    <col min="251" max="251" width="9.28515625" style="220" customWidth="1"/>
    <col min="252" max="253" width="11.5703125" style="220" bestFit="1" customWidth="1"/>
    <col min="254" max="254" width="9.140625" style="220"/>
    <col min="255" max="255" width="11.5703125" style="220" bestFit="1" customWidth="1"/>
    <col min="256" max="494" width="9.140625" style="220"/>
    <col min="495" max="496" width="5.140625" style="220" customWidth="1"/>
    <col min="497" max="497" width="26.85546875" style="220" customWidth="1"/>
    <col min="498" max="498" width="11" style="220" customWidth="1"/>
    <col min="499" max="499" width="9.7109375" style="220" customWidth="1"/>
    <col min="500" max="502" width="10.140625" style="220" bestFit="1" customWidth="1"/>
    <col min="503" max="503" width="11.28515625" style="220" bestFit="1" customWidth="1"/>
    <col min="504" max="504" width="9.140625" style="220"/>
    <col min="505" max="505" width="9.42578125" style="220" customWidth="1"/>
    <col min="506" max="506" width="8.42578125" style="220" bestFit="1" customWidth="1"/>
    <col min="507" max="507" width="9.28515625" style="220" customWidth="1"/>
    <col min="508" max="509" width="11.5703125" style="220" bestFit="1" customWidth="1"/>
    <col min="510" max="510" width="9.140625" style="220"/>
    <col min="511" max="511" width="11.5703125" style="220" bestFit="1" customWidth="1"/>
    <col min="512" max="750" width="9.140625" style="220"/>
    <col min="751" max="752" width="5.140625" style="220" customWidth="1"/>
    <col min="753" max="753" width="26.85546875" style="220" customWidth="1"/>
    <col min="754" max="754" width="11" style="220" customWidth="1"/>
    <col min="755" max="755" width="9.7109375" style="220" customWidth="1"/>
    <col min="756" max="758" width="10.140625" style="220" bestFit="1" customWidth="1"/>
    <col min="759" max="759" width="11.28515625" style="220" bestFit="1" customWidth="1"/>
    <col min="760" max="760" width="9.140625" style="220"/>
    <col min="761" max="761" width="9.42578125" style="220" customWidth="1"/>
    <col min="762" max="762" width="8.42578125" style="220" bestFit="1" customWidth="1"/>
    <col min="763" max="763" width="9.28515625" style="220" customWidth="1"/>
    <col min="764" max="765" width="11.5703125" style="220" bestFit="1" customWidth="1"/>
    <col min="766" max="766" width="9.140625" style="220"/>
    <col min="767" max="767" width="11.5703125" style="220" bestFit="1" customWidth="1"/>
    <col min="768" max="1006" width="9.140625" style="220"/>
    <col min="1007" max="1008" width="5.140625" style="220" customWidth="1"/>
    <col min="1009" max="1009" width="26.85546875" style="220" customWidth="1"/>
    <col min="1010" max="1010" width="11" style="220" customWidth="1"/>
    <col min="1011" max="1011" width="9.7109375" style="220" customWidth="1"/>
    <col min="1012" max="1014" width="10.140625" style="220" bestFit="1" customWidth="1"/>
    <col min="1015" max="1015" width="11.28515625" style="220" bestFit="1" customWidth="1"/>
    <col min="1016" max="1016" width="9.140625" style="220"/>
    <col min="1017" max="1017" width="9.42578125" style="220" customWidth="1"/>
    <col min="1018" max="1018" width="8.42578125" style="220" bestFit="1" customWidth="1"/>
    <col min="1019" max="1019" width="9.28515625" style="220" customWidth="1"/>
    <col min="1020" max="1021" width="11.5703125" style="220" bestFit="1" customWidth="1"/>
    <col min="1022" max="1022" width="9.140625" style="220"/>
    <col min="1023" max="1023" width="11.5703125" style="220" bestFit="1" customWidth="1"/>
    <col min="1024" max="1262" width="9.140625" style="220"/>
    <col min="1263" max="1264" width="5.140625" style="220" customWidth="1"/>
    <col min="1265" max="1265" width="26.85546875" style="220" customWidth="1"/>
    <col min="1266" max="1266" width="11" style="220" customWidth="1"/>
    <col min="1267" max="1267" width="9.7109375" style="220" customWidth="1"/>
    <col min="1268" max="1270" width="10.140625" style="220" bestFit="1" customWidth="1"/>
    <col min="1271" max="1271" width="11.28515625" style="220" bestFit="1" customWidth="1"/>
    <col min="1272" max="1272" width="9.140625" style="220"/>
    <col min="1273" max="1273" width="9.42578125" style="220" customWidth="1"/>
    <col min="1274" max="1274" width="8.42578125" style="220" bestFit="1" customWidth="1"/>
    <col min="1275" max="1275" width="9.28515625" style="220" customWidth="1"/>
    <col min="1276" max="1277" width="11.5703125" style="220" bestFit="1" customWidth="1"/>
    <col min="1278" max="1278" width="9.140625" style="220"/>
    <col min="1279" max="1279" width="11.5703125" style="220" bestFit="1" customWidth="1"/>
    <col min="1280" max="1518" width="9.140625" style="220"/>
    <col min="1519" max="1520" width="5.140625" style="220" customWidth="1"/>
    <col min="1521" max="1521" width="26.85546875" style="220" customWidth="1"/>
    <col min="1522" max="1522" width="11" style="220" customWidth="1"/>
    <col min="1523" max="1523" width="9.7109375" style="220" customWidth="1"/>
    <col min="1524" max="1526" width="10.140625" style="220" bestFit="1" customWidth="1"/>
    <col min="1527" max="1527" width="11.28515625" style="220" bestFit="1" customWidth="1"/>
    <col min="1528" max="1528" width="9.140625" style="220"/>
    <col min="1529" max="1529" width="9.42578125" style="220" customWidth="1"/>
    <col min="1530" max="1530" width="8.42578125" style="220" bestFit="1" customWidth="1"/>
    <col min="1531" max="1531" width="9.28515625" style="220" customWidth="1"/>
    <col min="1532" max="1533" width="11.5703125" style="220" bestFit="1" customWidth="1"/>
    <col min="1534" max="1534" width="9.140625" style="220"/>
    <col min="1535" max="1535" width="11.5703125" style="220" bestFit="1" customWidth="1"/>
    <col min="1536" max="1774" width="9.140625" style="220"/>
    <col min="1775" max="1776" width="5.140625" style="220" customWidth="1"/>
    <col min="1777" max="1777" width="26.85546875" style="220" customWidth="1"/>
    <col min="1778" max="1778" width="11" style="220" customWidth="1"/>
    <col min="1779" max="1779" width="9.7109375" style="220" customWidth="1"/>
    <col min="1780" max="1782" width="10.140625" style="220" bestFit="1" customWidth="1"/>
    <col min="1783" max="1783" width="11.28515625" style="220" bestFit="1" customWidth="1"/>
    <col min="1784" max="1784" width="9.140625" style="220"/>
    <col min="1785" max="1785" width="9.42578125" style="220" customWidth="1"/>
    <col min="1786" max="1786" width="8.42578125" style="220" bestFit="1" customWidth="1"/>
    <col min="1787" max="1787" width="9.28515625" style="220" customWidth="1"/>
    <col min="1788" max="1789" width="11.5703125" style="220" bestFit="1" customWidth="1"/>
    <col min="1790" max="1790" width="9.140625" style="220"/>
    <col min="1791" max="1791" width="11.5703125" style="220" bestFit="1" customWidth="1"/>
    <col min="1792" max="2030" width="9.140625" style="220"/>
    <col min="2031" max="2032" width="5.140625" style="220" customWidth="1"/>
    <col min="2033" max="2033" width="26.85546875" style="220" customWidth="1"/>
    <col min="2034" max="2034" width="11" style="220" customWidth="1"/>
    <col min="2035" max="2035" width="9.7109375" style="220" customWidth="1"/>
    <col min="2036" max="2038" width="10.140625" style="220" bestFit="1" customWidth="1"/>
    <col min="2039" max="2039" width="11.28515625" style="220" bestFit="1" customWidth="1"/>
    <col min="2040" max="2040" width="9.140625" style="220"/>
    <col min="2041" max="2041" width="9.42578125" style="220" customWidth="1"/>
    <col min="2042" max="2042" width="8.42578125" style="220" bestFit="1" customWidth="1"/>
    <col min="2043" max="2043" width="9.28515625" style="220" customWidth="1"/>
    <col min="2044" max="2045" width="11.5703125" style="220" bestFit="1" customWidth="1"/>
    <col min="2046" max="2046" width="9.140625" style="220"/>
    <col min="2047" max="2047" width="11.5703125" style="220" bestFit="1" customWidth="1"/>
    <col min="2048" max="2286" width="9.140625" style="220"/>
    <col min="2287" max="2288" width="5.140625" style="220" customWidth="1"/>
    <col min="2289" max="2289" width="26.85546875" style="220" customWidth="1"/>
    <col min="2290" max="2290" width="11" style="220" customWidth="1"/>
    <col min="2291" max="2291" width="9.7109375" style="220" customWidth="1"/>
    <col min="2292" max="2294" width="10.140625" style="220" bestFit="1" customWidth="1"/>
    <col min="2295" max="2295" width="11.28515625" style="220" bestFit="1" customWidth="1"/>
    <col min="2296" max="2296" width="9.140625" style="220"/>
    <col min="2297" max="2297" width="9.42578125" style="220" customWidth="1"/>
    <col min="2298" max="2298" width="8.42578125" style="220" bestFit="1" customWidth="1"/>
    <col min="2299" max="2299" width="9.28515625" style="220" customWidth="1"/>
    <col min="2300" max="2301" width="11.5703125" style="220" bestFit="1" customWidth="1"/>
    <col min="2302" max="2302" width="9.140625" style="220"/>
    <col min="2303" max="2303" width="11.5703125" style="220" bestFit="1" customWidth="1"/>
    <col min="2304" max="2542" width="9.140625" style="220"/>
    <col min="2543" max="2544" width="5.140625" style="220" customWidth="1"/>
    <col min="2545" max="2545" width="26.85546875" style="220" customWidth="1"/>
    <col min="2546" max="2546" width="11" style="220" customWidth="1"/>
    <col min="2547" max="2547" width="9.7109375" style="220" customWidth="1"/>
    <col min="2548" max="2550" width="10.140625" style="220" bestFit="1" customWidth="1"/>
    <col min="2551" max="2551" width="11.28515625" style="220" bestFit="1" customWidth="1"/>
    <col min="2552" max="2552" width="9.140625" style="220"/>
    <col min="2553" max="2553" width="9.42578125" style="220" customWidth="1"/>
    <col min="2554" max="2554" width="8.42578125" style="220" bestFit="1" customWidth="1"/>
    <col min="2555" max="2555" width="9.28515625" style="220" customWidth="1"/>
    <col min="2556" max="2557" width="11.5703125" style="220" bestFit="1" customWidth="1"/>
    <col min="2558" max="2558" width="9.140625" style="220"/>
    <col min="2559" max="2559" width="11.5703125" style="220" bestFit="1" customWidth="1"/>
    <col min="2560" max="2798" width="9.140625" style="220"/>
    <col min="2799" max="2800" width="5.140625" style="220" customWidth="1"/>
    <col min="2801" max="2801" width="26.85546875" style="220" customWidth="1"/>
    <col min="2802" max="2802" width="11" style="220" customWidth="1"/>
    <col min="2803" max="2803" width="9.7109375" style="220" customWidth="1"/>
    <col min="2804" max="2806" width="10.140625" style="220" bestFit="1" customWidth="1"/>
    <col min="2807" max="2807" width="11.28515625" style="220" bestFit="1" customWidth="1"/>
    <col min="2808" max="2808" width="9.140625" style="220"/>
    <col min="2809" max="2809" width="9.42578125" style="220" customWidth="1"/>
    <col min="2810" max="2810" width="8.42578125" style="220" bestFit="1" customWidth="1"/>
    <col min="2811" max="2811" width="9.28515625" style="220" customWidth="1"/>
    <col min="2812" max="2813" width="11.5703125" style="220" bestFit="1" customWidth="1"/>
    <col min="2814" max="2814" width="9.140625" style="220"/>
    <col min="2815" max="2815" width="11.5703125" style="220" bestFit="1" customWidth="1"/>
    <col min="2816" max="3054" width="9.140625" style="220"/>
    <col min="3055" max="3056" width="5.140625" style="220" customWidth="1"/>
    <col min="3057" max="3057" width="26.85546875" style="220" customWidth="1"/>
    <col min="3058" max="3058" width="11" style="220" customWidth="1"/>
    <col min="3059" max="3059" width="9.7109375" style="220" customWidth="1"/>
    <col min="3060" max="3062" width="10.140625" style="220" bestFit="1" customWidth="1"/>
    <col min="3063" max="3063" width="11.28515625" style="220" bestFit="1" customWidth="1"/>
    <col min="3064" max="3064" width="9.140625" style="220"/>
    <col min="3065" max="3065" width="9.42578125" style="220" customWidth="1"/>
    <col min="3066" max="3066" width="8.42578125" style="220" bestFit="1" customWidth="1"/>
    <col min="3067" max="3067" width="9.28515625" style="220" customWidth="1"/>
    <col min="3068" max="3069" width="11.5703125" style="220" bestFit="1" customWidth="1"/>
    <col min="3070" max="3070" width="9.140625" style="220"/>
    <col min="3071" max="3071" width="11.5703125" style="220" bestFit="1" customWidth="1"/>
    <col min="3072" max="3310" width="9.140625" style="220"/>
    <col min="3311" max="3312" width="5.140625" style="220" customWidth="1"/>
    <col min="3313" max="3313" width="26.85546875" style="220" customWidth="1"/>
    <col min="3314" max="3314" width="11" style="220" customWidth="1"/>
    <col min="3315" max="3315" width="9.7109375" style="220" customWidth="1"/>
    <col min="3316" max="3318" width="10.140625" style="220" bestFit="1" customWidth="1"/>
    <col min="3319" max="3319" width="11.28515625" style="220" bestFit="1" customWidth="1"/>
    <col min="3320" max="3320" width="9.140625" style="220"/>
    <col min="3321" max="3321" width="9.42578125" style="220" customWidth="1"/>
    <col min="3322" max="3322" width="8.42578125" style="220" bestFit="1" customWidth="1"/>
    <col min="3323" max="3323" width="9.28515625" style="220" customWidth="1"/>
    <col min="3324" max="3325" width="11.5703125" style="220" bestFit="1" customWidth="1"/>
    <col min="3326" max="3326" width="9.140625" style="220"/>
    <col min="3327" max="3327" width="11.5703125" style="220" bestFit="1" customWidth="1"/>
    <col min="3328" max="3566" width="9.140625" style="220"/>
    <col min="3567" max="3568" width="5.140625" style="220" customWidth="1"/>
    <col min="3569" max="3569" width="26.85546875" style="220" customWidth="1"/>
    <col min="3570" max="3570" width="11" style="220" customWidth="1"/>
    <col min="3571" max="3571" width="9.7109375" style="220" customWidth="1"/>
    <col min="3572" max="3574" width="10.140625" style="220" bestFit="1" customWidth="1"/>
    <col min="3575" max="3575" width="11.28515625" style="220" bestFit="1" customWidth="1"/>
    <col min="3576" max="3576" width="9.140625" style="220"/>
    <col min="3577" max="3577" width="9.42578125" style="220" customWidth="1"/>
    <col min="3578" max="3578" width="8.42578125" style="220" bestFit="1" customWidth="1"/>
    <col min="3579" max="3579" width="9.28515625" style="220" customWidth="1"/>
    <col min="3580" max="3581" width="11.5703125" style="220" bestFit="1" customWidth="1"/>
    <col min="3582" max="3582" width="9.140625" style="220"/>
    <col min="3583" max="3583" width="11.5703125" style="220" bestFit="1" customWidth="1"/>
    <col min="3584" max="3822" width="9.140625" style="220"/>
    <col min="3823" max="3824" width="5.140625" style="220" customWidth="1"/>
    <col min="3825" max="3825" width="26.85546875" style="220" customWidth="1"/>
    <col min="3826" max="3826" width="11" style="220" customWidth="1"/>
    <col min="3827" max="3827" width="9.7109375" style="220" customWidth="1"/>
    <col min="3828" max="3830" width="10.140625" style="220" bestFit="1" customWidth="1"/>
    <col min="3831" max="3831" width="11.28515625" style="220" bestFit="1" customWidth="1"/>
    <col min="3832" max="3832" width="9.140625" style="220"/>
    <col min="3833" max="3833" width="9.42578125" style="220" customWidth="1"/>
    <col min="3834" max="3834" width="8.42578125" style="220" bestFit="1" customWidth="1"/>
    <col min="3835" max="3835" width="9.28515625" style="220" customWidth="1"/>
    <col min="3836" max="3837" width="11.5703125" style="220" bestFit="1" customWidth="1"/>
    <col min="3838" max="3838" width="9.140625" style="220"/>
    <col min="3839" max="3839" width="11.5703125" style="220" bestFit="1" customWidth="1"/>
    <col min="3840" max="4078" width="9.140625" style="220"/>
    <col min="4079" max="4080" width="5.140625" style="220" customWidth="1"/>
    <col min="4081" max="4081" width="26.85546875" style="220" customWidth="1"/>
    <col min="4082" max="4082" width="11" style="220" customWidth="1"/>
    <col min="4083" max="4083" width="9.7109375" style="220" customWidth="1"/>
    <col min="4084" max="4086" width="10.140625" style="220" bestFit="1" customWidth="1"/>
    <col min="4087" max="4087" width="11.28515625" style="220" bestFit="1" customWidth="1"/>
    <col min="4088" max="4088" width="9.140625" style="220"/>
    <col min="4089" max="4089" width="9.42578125" style="220" customWidth="1"/>
    <col min="4090" max="4090" width="8.42578125" style="220" bestFit="1" customWidth="1"/>
    <col min="4091" max="4091" width="9.28515625" style="220" customWidth="1"/>
    <col min="4092" max="4093" width="11.5703125" style="220" bestFit="1" customWidth="1"/>
    <col min="4094" max="4094" width="9.140625" style="220"/>
    <col min="4095" max="4095" width="11.5703125" style="220" bestFit="1" customWidth="1"/>
    <col min="4096" max="4334" width="9.140625" style="220"/>
    <col min="4335" max="4336" width="5.140625" style="220" customWidth="1"/>
    <col min="4337" max="4337" width="26.85546875" style="220" customWidth="1"/>
    <col min="4338" max="4338" width="11" style="220" customWidth="1"/>
    <col min="4339" max="4339" width="9.7109375" style="220" customWidth="1"/>
    <col min="4340" max="4342" width="10.140625" style="220" bestFit="1" customWidth="1"/>
    <col min="4343" max="4343" width="11.28515625" style="220" bestFit="1" customWidth="1"/>
    <col min="4344" max="4344" width="9.140625" style="220"/>
    <col min="4345" max="4345" width="9.42578125" style="220" customWidth="1"/>
    <col min="4346" max="4346" width="8.42578125" style="220" bestFit="1" customWidth="1"/>
    <col min="4347" max="4347" width="9.28515625" style="220" customWidth="1"/>
    <col min="4348" max="4349" width="11.5703125" style="220" bestFit="1" customWidth="1"/>
    <col min="4350" max="4350" width="9.140625" style="220"/>
    <col min="4351" max="4351" width="11.5703125" style="220" bestFit="1" customWidth="1"/>
    <col min="4352" max="4590" width="9.140625" style="220"/>
    <col min="4591" max="4592" width="5.140625" style="220" customWidth="1"/>
    <col min="4593" max="4593" width="26.85546875" style="220" customWidth="1"/>
    <col min="4594" max="4594" width="11" style="220" customWidth="1"/>
    <col min="4595" max="4595" width="9.7109375" style="220" customWidth="1"/>
    <col min="4596" max="4598" width="10.140625" style="220" bestFit="1" customWidth="1"/>
    <col min="4599" max="4599" width="11.28515625" style="220" bestFit="1" customWidth="1"/>
    <col min="4600" max="4600" width="9.140625" style="220"/>
    <col min="4601" max="4601" width="9.42578125" style="220" customWidth="1"/>
    <col min="4602" max="4602" width="8.42578125" style="220" bestFit="1" customWidth="1"/>
    <col min="4603" max="4603" width="9.28515625" style="220" customWidth="1"/>
    <col min="4604" max="4605" width="11.5703125" style="220" bestFit="1" customWidth="1"/>
    <col min="4606" max="4606" width="9.140625" style="220"/>
    <col min="4607" max="4607" width="11.5703125" style="220" bestFit="1" customWidth="1"/>
    <col min="4608" max="4846" width="9.140625" style="220"/>
    <col min="4847" max="4848" width="5.140625" style="220" customWidth="1"/>
    <col min="4849" max="4849" width="26.85546875" style="220" customWidth="1"/>
    <col min="4850" max="4850" width="11" style="220" customWidth="1"/>
    <col min="4851" max="4851" width="9.7109375" style="220" customWidth="1"/>
    <col min="4852" max="4854" width="10.140625" style="220" bestFit="1" customWidth="1"/>
    <col min="4855" max="4855" width="11.28515625" style="220" bestFit="1" customWidth="1"/>
    <col min="4856" max="4856" width="9.140625" style="220"/>
    <col min="4857" max="4857" width="9.42578125" style="220" customWidth="1"/>
    <col min="4858" max="4858" width="8.42578125" style="220" bestFit="1" customWidth="1"/>
    <col min="4859" max="4859" width="9.28515625" style="220" customWidth="1"/>
    <col min="4860" max="4861" width="11.5703125" style="220" bestFit="1" customWidth="1"/>
    <col min="4862" max="4862" width="9.140625" style="220"/>
    <col min="4863" max="4863" width="11.5703125" style="220" bestFit="1" customWidth="1"/>
    <col min="4864" max="5102" width="9.140625" style="220"/>
    <col min="5103" max="5104" width="5.140625" style="220" customWidth="1"/>
    <col min="5105" max="5105" width="26.85546875" style="220" customWidth="1"/>
    <col min="5106" max="5106" width="11" style="220" customWidth="1"/>
    <col min="5107" max="5107" width="9.7109375" style="220" customWidth="1"/>
    <col min="5108" max="5110" width="10.140625" style="220" bestFit="1" customWidth="1"/>
    <col min="5111" max="5111" width="11.28515625" style="220" bestFit="1" customWidth="1"/>
    <col min="5112" max="5112" width="9.140625" style="220"/>
    <col min="5113" max="5113" width="9.42578125" style="220" customWidth="1"/>
    <col min="5114" max="5114" width="8.42578125" style="220" bestFit="1" customWidth="1"/>
    <col min="5115" max="5115" width="9.28515625" style="220" customWidth="1"/>
    <col min="5116" max="5117" width="11.5703125" style="220" bestFit="1" customWidth="1"/>
    <col min="5118" max="5118" width="9.140625" style="220"/>
    <col min="5119" max="5119" width="11.5703125" style="220" bestFit="1" customWidth="1"/>
    <col min="5120" max="5358" width="9.140625" style="220"/>
    <col min="5359" max="5360" width="5.140625" style="220" customWidth="1"/>
    <col min="5361" max="5361" width="26.85546875" style="220" customWidth="1"/>
    <col min="5362" max="5362" width="11" style="220" customWidth="1"/>
    <col min="5363" max="5363" width="9.7109375" style="220" customWidth="1"/>
    <col min="5364" max="5366" width="10.140625" style="220" bestFit="1" customWidth="1"/>
    <col min="5367" max="5367" width="11.28515625" style="220" bestFit="1" customWidth="1"/>
    <col min="5368" max="5368" width="9.140625" style="220"/>
    <col min="5369" max="5369" width="9.42578125" style="220" customWidth="1"/>
    <col min="5370" max="5370" width="8.42578125" style="220" bestFit="1" customWidth="1"/>
    <col min="5371" max="5371" width="9.28515625" style="220" customWidth="1"/>
    <col min="5372" max="5373" width="11.5703125" style="220" bestFit="1" customWidth="1"/>
    <col min="5374" max="5374" width="9.140625" style="220"/>
    <col min="5375" max="5375" width="11.5703125" style="220" bestFit="1" customWidth="1"/>
    <col min="5376" max="5614" width="9.140625" style="220"/>
    <col min="5615" max="5616" width="5.140625" style="220" customWidth="1"/>
    <col min="5617" max="5617" width="26.85546875" style="220" customWidth="1"/>
    <col min="5618" max="5618" width="11" style="220" customWidth="1"/>
    <col min="5619" max="5619" width="9.7109375" style="220" customWidth="1"/>
    <col min="5620" max="5622" width="10.140625" style="220" bestFit="1" customWidth="1"/>
    <col min="5623" max="5623" width="11.28515625" style="220" bestFit="1" customWidth="1"/>
    <col min="5624" max="5624" width="9.140625" style="220"/>
    <col min="5625" max="5625" width="9.42578125" style="220" customWidth="1"/>
    <col min="5626" max="5626" width="8.42578125" style="220" bestFit="1" customWidth="1"/>
    <col min="5627" max="5627" width="9.28515625" style="220" customWidth="1"/>
    <col min="5628" max="5629" width="11.5703125" style="220" bestFit="1" customWidth="1"/>
    <col min="5630" max="5630" width="9.140625" style="220"/>
    <col min="5631" max="5631" width="11.5703125" style="220" bestFit="1" customWidth="1"/>
    <col min="5632" max="5870" width="9.140625" style="220"/>
    <col min="5871" max="5872" width="5.140625" style="220" customWidth="1"/>
    <col min="5873" max="5873" width="26.85546875" style="220" customWidth="1"/>
    <col min="5874" max="5874" width="11" style="220" customWidth="1"/>
    <col min="5875" max="5875" width="9.7109375" style="220" customWidth="1"/>
    <col min="5876" max="5878" width="10.140625" style="220" bestFit="1" customWidth="1"/>
    <col min="5879" max="5879" width="11.28515625" style="220" bestFit="1" customWidth="1"/>
    <col min="5880" max="5880" width="9.140625" style="220"/>
    <col min="5881" max="5881" width="9.42578125" style="220" customWidth="1"/>
    <col min="5882" max="5882" width="8.42578125" style="220" bestFit="1" customWidth="1"/>
    <col min="5883" max="5883" width="9.28515625" style="220" customWidth="1"/>
    <col min="5884" max="5885" width="11.5703125" style="220" bestFit="1" customWidth="1"/>
    <col min="5886" max="5886" width="9.140625" style="220"/>
    <col min="5887" max="5887" width="11.5703125" style="220" bestFit="1" customWidth="1"/>
    <col min="5888" max="6126" width="9.140625" style="220"/>
    <col min="6127" max="6128" width="5.140625" style="220" customWidth="1"/>
    <col min="6129" max="6129" width="26.85546875" style="220" customWidth="1"/>
    <col min="6130" max="6130" width="11" style="220" customWidth="1"/>
    <col min="6131" max="6131" width="9.7109375" style="220" customWidth="1"/>
    <col min="6132" max="6134" width="10.140625" style="220" bestFit="1" customWidth="1"/>
    <col min="6135" max="6135" width="11.28515625" style="220" bestFit="1" customWidth="1"/>
    <col min="6136" max="6136" width="9.140625" style="220"/>
    <col min="6137" max="6137" width="9.42578125" style="220" customWidth="1"/>
    <col min="6138" max="6138" width="8.42578125" style="220" bestFit="1" customWidth="1"/>
    <col min="6139" max="6139" width="9.28515625" style="220" customWidth="1"/>
    <col min="6140" max="6141" width="11.5703125" style="220" bestFit="1" customWidth="1"/>
    <col min="6142" max="6142" width="9.140625" style="220"/>
    <col min="6143" max="6143" width="11.5703125" style="220" bestFit="1" customWidth="1"/>
    <col min="6144" max="6382" width="9.140625" style="220"/>
    <col min="6383" max="6384" width="5.140625" style="220" customWidth="1"/>
    <col min="6385" max="6385" width="26.85546875" style="220" customWidth="1"/>
    <col min="6386" max="6386" width="11" style="220" customWidth="1"/>
    <col min="6387" max="6387" width="9.7109375" style="220" customWidth="1"/>
    <col min="6388" max="6390" width="10.140625" style="220" bestFit="1" customWidth="1"/>
    <col min="6391" max="6391" width="11.28515625" style="220" bestFit="1" customWidth="1"/>
    <col min="6392" max="6392" width="9.140625" style="220"/>
    <col min="6393" max="6393" width="9.42578125" style="220" customWidth="1"/>
    <col min="6394" max="6394" width="8.42578125" style="220" bestFit="1" customWidth="1"/>
    <col min="6395" max="6395" width="9.28515625" style="220" customWidth="1"/>
    <col min="6396" max="6397" width="11.5703125" style="220" bestFit="1" customWidth="1"/>
    <col min="6398" max="6398" width="9.140625" style="220"/>
    <col min="6399" max="6399" width="11.5703125" style="220" bestFit="1" customWidth="1"/>
    <col min="6400" max="6638" width="9.140625" style="220"/>
    <col min="6639" max="6640" width="5.140625" style="220" customWidth="1"/>
    <col min="6641" max="6641" width="26.85546875" style="220" customWidth="1"/>
    <col min="6642" max="6642" width="11" style="220" customWidth="1"/>
    <col min="6643" max="6643" width="9.7109375" style="220" customWidth="1"/>
    <col min="6644" max="6646" width="10.140625" style="220" bestFit="1" customWidth="1"/>
    <col min="6647" max="6647" width="11.28515625" style="220" bestFit="1" customWidth="1"/>
    <col min="6648" max="6648" width="9.140625" style="220"/>
    <col min="6649" max="6649" width="9.42578125" style="220" customWidth="1"/>
    <col min="6650" max="6650" width="8.42578125" style="220" bestFit="1" customWidth="1"/>
    <col min="6651" max="6651" width="9.28515625" style="220" customWidth="1"/>
    <col min="6652" max="6653" width="11.5703125" style="220" bestFit="1" customWidth="1"/>
    <col min="6654" max="6654" width="9.140625" style="220"/>
    <col min="6655" max="6655" width="11.5703125" style="220" bestFit="1" customWidth="1"/>
    <col min="6656" max="6894" width="9.140625" style="220"/>
    <col min="6895" max="6896" width="5.140625" style="220" customWidth="1"/>
    <col min="6897" max="6897" width="26.85546875" style="220" customWidth="1"/>
    <col min="6898" max="6898" width="11" style="220" customWidth="1"/>
    <col min="6899" max="6899" width="9.7109375" style="220" customWidth="1"/>
    <col min="6900" max="6902" width="10.140625" style="220" bestFit="1" customWidth="1"/>
    <col min="6903" max="6903" width="11.28515625" style="220" bestFit="1" customWidth="1"/>
    <col min="6904" max="6904" width="9.140625" style="220"/>
    <col min="6905" max="6905" width="9.42578125" style="220" customWidth="1"/>
    <col min="6906" max="6906" width="8.42578125" style="220" bestFit="1" customWidth="1"/>
    <col min="6907" max="6907" width="9.28515625" style="220" customWidth="1"/>
    <col min="6908" max="6909" width="11.5703125" style="220" bestFit="1" customWidth="1"/>
    <col min="6910" max="6910" width="9.140625" style="220"/>
    <col min="6911" max="6911" width="11.5703125" style="220" bestFit="1" customWidth="1"/>
    <col min="6912" max="7150" width="9.140625" style="220"/>
    <col min="7151" max="7152" width="5.140625" style="220" customWidth="1"/>
    <col min="7153" max="7153" width="26.85546875" style="220" customWidth="1"/>
    <col min="7154" max="7154" width="11" style="220" customWidth="1"/>
    <col min="7155" max="7155" width="9.7109375" style="220" customWidth="1"/>
    <col min="7156" max="7158" width="10.140625" style="220" bestFit="1" customWidth="1"/>
    <col min="7159" max="7159" width="11.28515625" style="220" bestFit="1" customWidth="1"/>
    <col min="7160" max="7160" width="9.140625" style="220"/>
    <col min="7161" max="7161" width="9.42578125" style="220" customWidth="1"/>
    <col min="7162" max="7162" width="8.42578125" style="220" bestFit="1" customWidth="1"/>
    <col min="7163" max="7163" width="9.28515625" style="220" customWidth="1"/>
    <col min="7164" max="7165" width="11.5703125" style="220" bestFit="1" customWidth="1"/>
    <col min="7166" max="7166" width="9.140625" style="220"/>
    <col min="7167" max="7167" width="11.5703125" style="220" bestFit="1" customWidth="1"/>
    <col min="7168" max="7406" width="9.140625" style="220"/>
    <col min="7407" max="7408" width="5.140625" style="220" customWidth="1"/>
    <col min="7409" max="7409" width="26.85546875" style="220" customWidth="1"/>
    <col min="7410" max="7410" width="11" style="220" customWidth="1"/>
    <col min="7411" max="7411" width="9.7109375" style="220" customWidth="1"/>
    <col min="7412" max="7414" width="10.140625" style="220" bestFit="1" customWidth="1"/>
    <col min="7415" max="7415" width="11.28515625" style="220" bestFit="1" customWidth="1"/>
    <col min="7416" max="7416" width="9.140625" style="220"/>
    <col min="7417" max="7417" width="9.42578125" style="220" customWidth="1"/>
    <col min="7418" max="7418" width="8.42578125" style="220" bestFit="1" customWidth="1"/>
    <col min="7419" max="7419" width="9.28515625" style="220" customWidth="1"/>
    <col min="7420" max="7421" width="11.5703125" style="220" bestFit="1" customWidth="1"/>
    <col min="7422" max="7422" width="9.140625" style="220"/>
    <col min="7423" max="7423" width="11.5703125" style="220" bestFit="1" customWidth="1"/>
    <col min="7424" max="7662" width="9.140625" style="220"/>
    <col min="7663" max="7664" width="5.140625" style="220" customWidth="1"/>
    <col min="7665" max="7665" width="26.85546875" style="220" customWidth="1"/>
    <col min="7666" max="7666" width="11" style="220" customWidth="1"/>
    <col min="7667" max="7667" width="9.7109375" style="220" customWidth="1"/>
    <col min="7668" max="7670" width="10.140625" style="220" bestFit="1" customWidth="1"/>
    <col min="7671" max="7671" width="11.28515625" style="220" bestFit="1" customWidth="1"/>
    <col min="7672" max="7672" width="9.140625" style="220"/>
    <col min="7673" max="7673" width="9.42578125" style="220" customWidth="1"/>
    <col min="7674" max="7674" width="8.42578125" style="220" bestFit="1" customWidth="1"/>
    <col min="7675" max="7675" width="9.28515625" style="220" customWidth="1"/>
    <col min="7676" max="7677" width="11.5703125" style="220" bestFit="1" customWidth="1"/>
    <col min="7678" max="7678" width="9.140625" style="220"/>
    <col min="7679" max="7679" width="11.5703125" style="220" bestFit="1" customWidth="1"/>
    <col min="7680" max="7918" width="9.140625" style="220"/>
    <col min="7919" max="7920" width="5.140625" style="220" customWidth="1"/>
    <col min="7921" max="7921" width="26.85546875" style="220" customWidth="1"/>
    <col min="7922" max="7922" width="11" style="220" customWidth="1"/>
    <col min="7923" max="7923" width="9.7109375" style="220" customWidth="1"/>
    <col min="7924" max="7926" width="10.140625" style="220" bestFit="1" customWidth="1"/>
    <col min="7927" max="7927" width="11.28515625" style="220" bestFit="1" customWidth="1"/>
    <col min="7928" max="7928" width="9.140625" style="220"/>
    <col min="7929" max="7929" width="9.42578125" style="220" customWidth="1"/>
    <col min="7930" max="7930" width="8.42578125" style="220" bestFit="1" customWidth="1"/>
    <col min="7931" max="7931" width="9.28515625" style="220" customWidth="1"/>
    <col min="7932" max="7933" width="11.5703125" style="220" bestFit="1" customWidth="1"/>
    <col min="7934" max="7934" width="9.140625" style="220"/>
    <col min="7935" max="7935" width="11.5703125" style="220" bestFit="1" customWidth="1"/>
    <col min="7936" max="8174" width="9.140625" style="220"/>
    <col min="8175" max="8176" width="5.140625" style="220" customWidth="1"/>
    <col min="8177" max="8177" width="26.85546875" style="220" customWidth="1"/>
    <col min="8178" max="8178" width="11" style="220" customWidth="1"/>
    <col min="8179" max="8179" width="9.7109375" style="220" customWidth="1"/>
    <col min="8180" max="8182" width="10.140625" style="220" bestFit="1" customWidth="1"/>
    <col min="8183" max="8183" width="11.28515625" style="220" bestFit="1" customWidth="1"/>
    <col min="8184" max="8184" width="9.140625" style="220"/>
    <col min="8185" max="8185" width="9.42578125" style="220" customWidth="1"/>
    <col min="8186" max="8186" width="8.42578125" style="220" bestFit="1" customWidth="1"/>
    <col min="8187" max="8187" width="9.28515625" style="220" customWidth="1"/>
    <col min="8188" max="8189" width="11.5703125" style="220" bestFit="1" customWidth="1"/>
    <col min="8190" max="8190" width="9.140625" style="220"/>
    <col min="8191" max="8191" width="11.5703125" style="220" bestFit="1" customWidth="1"/>
    <col min="8192" max="8430" width="9.140625" style="220"/>
    <col min="8431" max="8432" width="5.140625" style="220" customWidth="1"/>
    <col min="8433" max="8433" width="26.85546875" style="220" customWidth="1"/>
    <col min="8434" max="8434" width="11" style="220" customWidth="1"/>
    <col min="8435" max="8435" width="9.7109375" style="220" customWidth="1"/>
    <col min="8436" max="8438" width="10.140625" style="220" bestFit="1" customWidth="1"/>
    <col min="8439" max="8439" width="11.28515625" style="220" bestFit="1" customWidth="1"/>
    <col min="8440" max="8440" width="9.140625" style="220"/>
    <col min="8441" max="8441" width="9.42578125" style="220" customWidth="1"/>
    <col min="8442" max="8442" width="8.42578125" style="220" bestFit="1" customWidth="1"/>
    <col min="8443" max="8443" width="9.28515625" style="220" customWidth="1"/>
    <col min="8444" max="8445" width="11.5703125" style="220" bestFit="1" customWidth="1"/>
    <col min="8446" max="8446" width="9.140625" style="220"/>
    <col min="8447" max="8447" width="11.5703125" style="220" bestFit="1" customWidth="1"/>
    <col min="8448" max="8686" width="9.140625" style="220"/>
    <col min="8687" max="8688" width="5.140625" style="220" customWidth="1"/>
    <col min="8689" max="8689" width="26.85546875" style="220" customWidth="1"/>
    <col min="8690" max="8690" width="11" style="220" customWidth="1"/>
    <col min="8691" max="8691" width="9.7109375" style="220" customWidth="1"/>
    <col min="8692" max="8694" width="10.140625" style="220" bestFit="1" customWidth="1"/>
    <col min="8695" max="8695" width="11.28515625" style="220" bestFit="1" customWidth="1"/>
    <col min="8696" max="8696" width="9.140625" style="220"/>
    <col min="8697" max="8697" width="9.42578125" style="220" customWidth="1"/>
    <col min="8698" max="8698" width="8.42578125" style="220" bestFit="1" customWidth="1"/>
    <col min="8699" max="8699" width="9.28515625" style="220" customWidth="1"/>
    <col min="8700" max="8701" width="11.5703125" style="220" bestFit="1" customWidth="1"/>
    <col min="8702" max="8702" width="9.140625" style="220"/>
    <col min="8703" max="8703" width="11.5703125" style="220" bestFit="1" customWidth="1"/>
    <col min="8704" max="8942" width="9.140625" style="220"/>
    <col min="8943" max="8944" width="5.140625" style="220" customWidth="1"/>
    <col min="8945" max="8945" width="26.85546875" style="220" customWidth="1"/>
    <col min="8946" max="8946" width="11" style="220" customWidth="1"/>
    <col min="8947" max="8947" width="9.7109375" style="220" customWidth="1"/>
    <col min="8948" max="8950" width="10.140625" style="220" bestFit="1" customWidth="1"/>
    <col min="8951" max="8951" width="11.28515625" style="220" bestFit="1" customWidth="1"/>
    <col min="8952" max="8952" width="9.140625" style="220"/>
    <col min="8953" max="8953" width="9.42578125" style="220" customWidth="1"/>
    <col min="8954" max="8954" width="8.42578125" style="220" bestFit="1" customWidth="1"/>
    <col min="8955" max="8955" width="9.28515625" style="220" customWidth="1"/>
    <col min="8956" max="8957" width="11.5703125" style="220" bestFit="1" customWidth="1"/>
    <col min="8958" max="8958" width="9.140625" style="220"/>
    <col min="8959" max="8959" width="11.5703125" style="220" bestFit="1" customWidth="1"/>
    <col min="8960" max="9198" width="9.140625" style="220"/>
    <col min="9199" max="9200" width="5.140625" style="220" customWidth="1"/>
    <col min="9201" max="9201" width="26.85546875" style="220" customWidth="1"/>
    <col min="9202" max="9202" width="11" style="220" customWidth="1"/>
    <col min="9203" max="9203" width="9.7109375" style="220" customWidth="1"/>
    <col min="9204" max="9206" width="10.140625" style="220" bestFit="1" customWidth="1"/>
    <col min="9207" max="9207" width="11.28515625" style="220" bestFit="1" customWidth="1"/>
    <col min="9208" max="9208" width="9.140625" style="220"/>
    <col min="9209" max="9209" width="9.42578125" style="220" customWidth="1"/>
    <col min="9210" max="9210" width="8.42578125" style="220" bestFit="1" customWidth="1"/>
    <col min="9211" max="9211" width="9.28515625" style="220" customWidth="1"/>
    <col min="9212" max="9213" width="11.5703125" style="220" bestFit="1" customWidth="1"/>
    <col min="9214" max="9214" width="9.140625" style="220"/>
    <col min="9215" max="9215" width="11.5703125" style="220" bestFit="1" customWidth="1"/>
    <col min="9216" max="9454" width="9.140625" style="220"/>
    <col min="9455" max="9456" width="5.140625" style="220" customWidth="1"/>
    <col min="9457" max="9457" width="26.85546875" style="220" customWidth="1"/>
    <col min="9458" max="9458" width="11" style="220" customWidth="1"/>
    <col min="9459" max="9459" width="9.7109375" style="220" customWidth="1"/>
    <col min="9460" max="9462" width="10.140625" style="220" bestFit="1" customWidth="1"/>
    <col min="9463" max="9463" width="11.28515625" style="220" bestFit="1" customWidth="1"/>
    <col min="9464" max="9464" width="9.140625" style="220"/>
    <col min="9465" max="9465" width="9.42578125" style="220" customWidth="1"/>
    <col min="9466" max="9466" width="8.42578125" style="220" bestFit="1" customWidth="1"/>
    <col min="9467" max="9467" width="9.28515625" style="220" customWidth="1"/>
    <col min="9468" max="9469" width="11.5703125" style="220" bestFit="1" customWidth="1"/>
    <col min="9470" max="9470" width="9.140625" style="220"/>
    <col min="9471" max="9471" width="11.5703125" style="220" bestFit="1" customWidth="1"/>
    <col min="9472" max="9710" width="9.140625" style="220"/>
    <col min="9711" max="9712" width="5.140625" style="220" customWidth="1"/>
    <col min="9713" max="9713" width="26.85546875" style="220" customWidth="1"/>
    <col min="9714" max="9714" width="11" style="220" customWidth="1"/>
    <col min="9715" max="9715" width="9.7109375" style="220" customWidth="1"/>
    <col min="9716" max="9718" width="10.140625" style="220" bestFit="1" customWidth="1"/>
    <col min="9719" max="9719" width="11.28515625" style="220" bestFit="1" customWidth="1"/>
    <col min="9720" max="9720" width="9.140625" style="220"/>
    <col min="9721" max="9721" width="9.42578125" style="220" customWidth="1"/>
    <col min="9722" max="9722" width="8.42578125" style="220" bestFit="1" customWidth="1"/>
    <col min="9723" max="9723" width="9.28515625" style="220" customWidth="1"/>
    <col min="9724" max="9725" width="11.5703125" style="220" bestFit="1" customWidth="1"/>
    <col min="9726" max="9726" width="9.140625" style="220"/>
    <col min="9727" max="9727" width="11.5703125" style="220" bestFit="1" customWidth="1"/>
    <col min="9728" max="9966" width="9.140625" style="220"/>
    <col min="9967" max="9968" width="5.140625" style="220" customWidth="1"/>
    <col min="9969" max="9969" width="26.85546875" style="220" customWidth="1"/>
    <col min="9970" max="9970" width="11" style="220" customWidth="1"/>
    <col min="9971" max="9971" width="9.7109375" style="220" customWidth="1"/>
    <col min="9972" max="9974" width="10.140625" style="220" bestFit="1" customWidth="1"/>
    <col min="9975" max="9975" width="11.28515625" style="220" bestFit="1" customWidth="1"/>
    <col min="9976" max="9976" width="9.140625" style="220"/>
    <col min="9977" max="9977" width="9.42578125" style="220" customWidth="1"/>
    <col min="9978" max="9978" width="8.42578125" style="220" bestFit="1" customWidth="1"/>
    <col min="9979" max="9979" width="9.28515625" style="220" customWidth="1"/>
    <col min="9980" max="9981" width="11.5703125" style="220" bestFit="1" customWidth="1"/>
    <col min="9982" max="9982" width="9.140625" style="220"/>
    <col min="9983" max="9983" width="11.5703125" style="220" bestFit="1" customWidth="1"/>
    <col min="9984" max="10222" width="9.140625" style="220"/>
    <col min="10223" max="10224" width="5.140625" style="220" customWidth="1"/>
    <col min="10225" max="10225" width="26.85546875" style="220" customWidth="1"/>
    <col min="10226" max="10226" width="11" style="220" customWidth="1"/>
    <col min="10227" max="10227" width="9.7109375" style="220" customWidth="1"/>
    <col min="10228" max="10230" width="10.140625" style="220" bestFit="1" customWidth="1"/>
    <col min="10231" max="10231" width="11.28515625" style="220" bestFit="1" customWidth="1"/>
    <col min="10232" max="10232" width="9.140625" style="220"/>
    <col min="10233" max="10233" width="9.42578125" style="220" customWidth="1"/>
    <col min="10234" max="10234" width="8.42578125" style="220" bestFit="1" customWidth="1"/>
    <col min="10235" max="10235" width="9.28515625" style="220" customWidth="1"/>
    <col min="10236" max="10237" width="11.5703125" style="220" bestFit="1" customWidth="1"/>
    <col min="10238" max="10238" width="9.140625" style="220"/>
    <col min="10239" max="10239" width="11.5703125" style="220" bestFit="1" customWidth="1"/>
    <col min="10240" max="10478" width="9.140625" style="220"/>
    <col min="10479" max="10480" width="5.140625" style="220" customWidth="1"/>
    <col min="10481" max="10481" width="26.85546875" style="220" customWidth="1"/>
    <col min="10482" max="10482" width="11" style="220" customWidth="1"/>
    <col min="10483" max="10483" width="9.7109375" style="220" customWidth="1"/>
    <col min="10484" max="10486" width="10.140625" style="220" bestFit="1" customWidth="1"/>
    <col min="10487" max="10487" width="11.28515625" style="220" bestFit="1" customWidth="1"/>
    <col min="10488" max="10488" width="9.140625" style="220"/>
    <col min="10489" max="10489" width="9.42578125" style="220" customWidth="1"/>
    <col min="10490" max="10490" width="8.42578125" style="220" bestFit="1" customWidth="1"/>
    <col min="10491" max="10491" width="9.28515625" style="220" customWidth="1"/>
    <col min="10492" max="10493" width="11.5703125" style="220" bestFit="1" customWidth="1"/>
    <col min="10494" max="10494" width="9.140625" style="220"/>
    <col min="10495" max="10495" width="11.5703125" style="220" bestFit="1" customWidth="1"/>
    <col min="10496" max="10734" width="9.140625" style="220"/>
    <col min="10735" max="10736" width="5.140625" style="220" customWidth="1"/>
    <col min="10737" max="10737" width="26.85546875" style="220" customWidth="1"/>
    <col min="10738" max="10738" width="11" style="220" customWidth="1"/>
    <col min="10739" max="10739" width="9.7109375" style="220" customWidth="1"/>
    <col min="10740" max="10742" width="10.140625" style="220" bestFit="1" customWidth="1"/>
    <col min="10743" max="10743" width="11.28515625" style="220" bestFit="1" customWidth="1"/>
    <col min="10744" max="10744" width="9.140625" style="220"/>
    <col min="10745" max="10745" width="9.42578125" style="220" customWidth="1"/>
    <col min="10746" max="10746" width="8.42578125" style="220" bestFit="1" customWidth="1"/>
    <col min="10747" max="10747" width="9.28515625" style="220" customWidth="1"/>
    <col min="10748" max="10749" width="11.5703125" style="220" bestFit="1" customWidth="1"/>
    <col min="10750" max="10750" width="9.140625" style="220"/>
    <col min="10751" max="10751" width="11.5703125" style="220" bestFit="1" customWidth="1"/>
    <col min="10752" max="10990" width="9.140625" style="220"/>
    <col min="10991" max="10992" width="5.140625" style="220" customWidth="1"/>
    <col min="10993" max="10993" width="26.85546875" style="220" customWidth="1"/>
    <col min="10994" max="10994" width="11" style="220" customWidth="1"/>
    <col min="10995" max="10995" width="9.7109375" style="220" customWidth="1"/>
    <col min="10996" max="10998" width="10.140625" style="220" bestFit="1" customWidth="1"/>
    <col min="10999" max="10999" width="11.28515625" style="220" bestFit="1" customWidth="1"/>
    <col min="11000" max="11000" width="9.140625" style="220"/>
    <col min="11001" max="11001" width="9.42578125" style="220" customWidth="1"/>
    <col min="11002" max="11002" width="8.42578125" style="220" bestFit="1" customWidth="1"/>
    <col min="11003" max="11003" width="9.28515625" style="220" customWidth="1"/>
    <col min="11004" max="11005" width="11.5703125" style="220" bestFit="1" customWidth="1"/>
    <col min="11006" max="11006" width="9.140625" style="220"/>
    <col min="11007" max="11007" width="11.5703125" style="220" bestFit="1" customWidth="1"/>
    <col min="11008" max="11246" width="9.140625" style="220"/>
    <col min="11247" max="11248" width="5.140625" style="220" customWidth="1"/>
    <col min="11249" max="11249" width="26.85546875" style="220" customWidth="1"/>
    <col min="11250" max="11250" width="11" style="220" customWidth="1"/>
    <col min="11251" max="11251" width="9.7109375" style="220" customWidth="1"/>
    <col min="11252" max="11254" width="10.140625" style="220" bestFit="1" customWidth="1"/>
    <col min="11255" max="11255" width="11.28515625" style="220" bestFit="1" customWidth="1"/>
    <col min="11256" max="11256" width="9.140625" style="220"/>
    <col min="11257" max="11257" width="9.42578125" style="220" customWidth="1"/>
    <col min="11258" max="11258" width="8.42578125" style="220" bestFit="1" customWidth="1"/>
    <col min="11259" max="11259" width="9.28515625" style="220" customWidth="1"/>
    <col min="11260" max="11261" width="11.5703125" style="220" bestFit="1" customWidth="1"/>
    <col min="11262" max="11262" width="9.140625" style="220"/>
    <col min="11263" max="11263" width="11.5703125" style="220" bestFit="1" customWidth="1"/>
    <col min="11264" max="11502" width="9.140625" style="220"/>
    <col min="11503" max="11504" width="5.140625" style="220" customWidth="1"/>
    <col min="11505" max="11505" width="26.85546875" style="220" customWidth="1"/>
    <col min="11506" max="11506" width="11" style="220" customWidth="1"/>
    <col min="11507" max="11507" width="9.7109375" style="220" customWidth="1"/>
    <col min="11508" max="11510" width="10.140625" style="220" bestFit="1" customWidth="1"/>
    <col min="11511" max="11511" width="11.28515625" style="220" bestFit="1" customWidth="1"/>
    <col min="11512" max="11512" width="9.140625" style="220"/>
    <col min="11513" max="11513" width="9.42578125" style="220" customWidth="1"/>
    <col min="11514" max="11514" width="8.42578125" style="220" bestFit="1" customWidth="1"/>
    <col min="11515" max="11515" width="9.28515625" style="220" customWidth="1"/>
    <col min="11516" max="11517" width="11.5703125" style="220" bestFit="1" customWidth="1"/>
    <col min="11518" max="11518" width="9.140625" style="220"/>
    <col min="11519" max="11519" width="11.5703125" style="220" bestFit="1" customWidth="1"/>
    <col min="11520" max="11758" width="9.140625" style="220"/>
    <col min="11759" max="11760" width="5.140625" style="220" customWidth="1"/>
    <col min="11761" max="11761" width="26.85546875" style="220" customWidth="1"/>
    <col min="11762" max="11762" width="11" style="220" customWidth="1"/>
    <col min="11763" max="11763" width="9.7109375" style="220" customWidth="1"/>
    <col min="11764" max="11766" width="10.140625" style="220" bestFit="1" customWidth="1"/>
    <col min="11767" max="11767" width="11.28515625" style="220" bestFit="1" customWidth="1"/>
    <col min="11768" max="11768" width="9.140625" style="220"/>
    <col min="11769" max="11769" width="9.42578125" style="220" customWidth="1"/>
    <col min="11770" max="11770" width="8.42578125" style="220" bestFit="1" customWidth="1"/>
    <col min="11771" max="11771" width="9.28515625" style="220" customWidth="1"/>
    <col min="11772" max="11773" width="11.5703125" style="220" bestFit="1" customWidth="1"/>
    <col min="11774" max="11774" width="9.140625" style="220"/>
    <col min="11775" max="11775" width="11.5703125" style="220" bestFit="1" customWidth="1"/>
    <col min="11776" max="12014" width="9.140625" style="220"/>
    <col min="12015" max="12016" width="5.140625" style="220" customWidth="1"/>
    <col min="12017" max="12017" width="26.85546875" style="220" customWidth="1"/>
    <col min="12018" max="12018" width="11" style="220" customWidth="1"/>
    <col min="12019" max="12019" width="9.7109375" style="220" customWidth="1"/>
    <col min="12020" max="12022" width="10.140625" style="220" bestFit="1" customWidth="1"/>
    <col min="12023" max="12023" width="11.28515625" style="220" bestFit="1" customWidth="1"/>
    <col min="12024" max="12024" width="9.140625" style="220"/>
    <col min="12025" max="12025" width="9.42578125" style="220" customWidth="1"/>
    <col min="12026" max="12026" width="8.42578125" style="220" bestFit="1" customWidth="1"/>
    <col min="12027" max="12027" width="9.28515625" style="220" customWidth="1"/>
    <col min="12028" max="12029" width="11.5703125" style="220" bestFit="1" customWidth="1"/>
    <col min="12030" max="12030" width="9.140625" style="220"/>
    <col min="12031" max="12031" width="11.5703125" style="220" bestFit="1" customWidth="1"/>
    <col min="12032" max="12270" width="9.140625" style="220"/>
    <col min="12271" max="12272" width="5.140625" style="220" customWidth="1"/>
    <col min="12273" max="12273" width="26.85546875" style="220" customWidth="1"/>
    <col min="12274" max="12274" width="11" style="220" customWidth="1"/>
    <col min="12275" max="12275" width="9.7109375" style="220" customWidth="1"/>
    <col min="12276" max="12278" width="10.140625" style="220" bestFit="1" customWidth="1"/>
    <col min="12279" max="12279" width="11.28515625" style="220" bestFit="1" customWidth="1"/>
    <col min="12280" max="12280" width="9.140625" style="220"/>
    <col min="12281" max="12281" width="9.42578125" style="220" customWidth="1"/>
    <col min="12282" max="12282" width="8.42578125" style="220" bestFit="1" customWidth="1"/>
    <col min="12283" max="12283" width="9.28515625" style="220" customWidth="1"/>
    <col min="12284" max="12285" width="11.5703125" style="220" bestFit="1" customWidth="1"/>
    <col min="12286" max="12286" width="9.140625" style="220"/>
    <col min="12287" max="12287" width="11.5703125" style="220" bestFit="1" customWidth="1"/>
    <col min="12288" max="12526" width="9.140625" style="220"/>
    <col min="12527" max="12528" width="5.140625" style="220" customWidth="1"/>
    <col min="12529" max="12529" width="26.85546875" style="220" customWidth="1"/>
    <col min="12530" max="12530" width="11" style="220" customWidth="1"/>
    <col min="12531" max="12531" width="9.7109375" style="220" customWidth="1"/>
    <col min="12532" max="12534" width="10.140625" style="220" bestFit="1" customWidth="1"/>
    <col min="12535" max="12535" width="11.28515625" style="220" bestFit="1" customWidth="1"/>
    <col min="12536" max="12536" width="9.140625" style="220"/>
    <col min="12537" max="12537" width="9.42578125" style="220" customWidth="1"/>
    <col min="12538" max="12538" width="8.42578125" style="220" bestFit="1" customWidth="1"/>
    <col min="12539" max="12539" width="9.28515625" style="220" customWidth="1"/>
    <col min="12540" max="12541" width="11.5703125" style="220" bestFit="1" customWidth="1"/>
    <col min="12542" max="12542" width="9.140625" style="220"/>
    <col min="12543" max="12543" width="11.5703125" style="220" bestFit="1" customWidth="1"/>
    <col min="12544" max="12782" width="9.140625" style="220"/>
    <col min="12783" max="12784" width="5.140625" style="220" customWidth="1"/>
    <col min="12785" max="12785" width="26.85546875" style="220" customWidth="1"/>
    <col min="12786" max="12786" width="11" style="220" customWidth="1"/>
    <col min="12787" max="12787" width="9.7109375" style="220" customWidth="1"/>
    <col min="12788" max="12790" width="10.140625" style="220" bestFit="1" customWidth="1"/>
    <col min="12791" max="12791" width="11.28515625" style="220" bestFit="1" customWidth="1"/>
    <col min="12792" max="12792" width="9.140625" style="220"/>
    <col min="12793" max="12793" width="9.42578125" style="220" customWidth="1"/>
    <col min="12794" max="12794" width="8.42578125" style="220" bestFit="1" customWidth="1"/>
    <col min="12795" max="12795" width="9.28515625" style="220" customWidth="1"/>
    <col min="12796" max="12797" width="11.5703125" style="220" bestFit="1" customWidth="1"/>
    <col min="12798" max="12798" width="9.140625" style="220"/>
    <col min="12799" max="12799" width="11.5703125" style="220" bestFit="1" customWidth="1"/>
    <col min="12800" max="13038" width="9.140625" style="220"/>
    <col min="13039" max="13040" width="5.140625" style="220" customWidth="1"/>
    <col min="13041" max="13041" width="26.85546875" style="220" customWidth="1"/>
    <col min="13042" max="13042" width="11" style="220" customWidth="1"/>
    <col min="13043" max="13043" width="9.7109375" style="220" customWidth="1"/>
    <col min="13044" max="13046" width="10.140625" style="220" bestFit="1" customWidth="1"/>
    <col min="13047" max="13047" width="11.28515625" style="220" bestFit="1" customWidth="1"/>
    <col min="13048" max="13048" width="9.140625" style="220"/>
    <col min="13049" max="13049" width="9.42578125" style="220" customWidth="1"/>
    <col min="13050" max="13050" width="8.42578125" style="220" bestFit="1" customWidth="1"/>
    <col min="13051" max="13051" width="9.28515625" style="220" customWidth="1"/>
    <col min="13052" max="13053" width="11.5703125" style="220" bestFit="1" customWidth="1"/>
    <col min="13054" max="13054" width="9.140625" style="220"/>
    <col min="13055" max="13055" width="11.5703125" style="220" bestFit="1" customWidth="1"/>
    <col min="13056" max="13294" width="9.140625" style="220"/>
    <col min="13295" max="13296" width="5.140625" style="220" customWidth="1"/>
    <col min="13297" max="13297" width="26.85546875" style="220" customWidth="1"/>
    <col min="13298" max="13298" width="11" style="220" customWidth="1"/>
    <col min="13299" max="13299" width="9.7109375" style="220" customWidth="1"/>
    <col min="13300" max="13302" width="10.140625" style="220" bestFit="1" customWidth="1"/>
    <col min="13303" max="13303" width="11.28515625" style="220" bestFit="1" customWidth="1"/>
    <col min="13304" max="13304" width="9.140625" style="220"/>
    <col min="13305" max="13305" width="9.42578125" style="220" customWidth="1"/>
    <col min="13306" max="13306" width="8.42578125" style="220" bestFit="1" customWidth="1"/>
    <col min="13307" max="13307" width="9.28515625" style="220" customWidth="1"/>
    <col min="13308" max="13309" width="11.5703125" style="220" bestFit="1" customWidth="1"/>
    <col min="13310" max="13310" width="9.140625" style="220"/>
    <col min="13311" max="13311" width="11.5703125" style="220" bestFit="1" customWidth="1"/>
    <col min="13312" max="13550" width="9.140625" style="220"/>
    <col min="13551" max="13552" width="5.140625" style="220" customWidth="1"/>
    <col min="13553" max="13553" width="26.85546875" style="220" customWidth="1"/>
    <col min="13554" max="13554" width="11" style="220" customWidth="1"/>
    <col min="13555" max="13555" width="9.7109375" style="220" customWidth="1"/>
    <col min="13556" max="13558" width="10.140625" style="220" bestFit="1" customWidth="1"/>
    <col min="13559" max="13559" width="11.28515625" style="220" bestFit="1" customWidth="1"/>
    <col min="13560" max="13560" width="9.140625" style="220"/>
    <col min="13561" max="13561" width="9.42578125" style="220" customWidth="1"/>
    <col min="13562" max="13562" width="8.42578125" style="220" bestFit="1" customWidth="1"/>
    <col min="13563" max="13563" width="9.28515625" style="220" customWidth="1"/>
    <col min="13564" max="13565" width="11.5703125" style="220" bestFit="1" customWidth="1"/>
    <col min="13566" max="13566" width="9.140625" style="220"/>
    <col min="13567" max="13567" width="11.5703125" style="220" bestFit="1" customWidth="1"/>
    <col min="13568" max="13806" width="9.140625" style="220"/>
    <col min="13807" max="13808" width="5.140625" style="220" customWidth="1"/>
    <col min="13809" max="13809" width="26.85546875" style="220" customWidth="1"/>
    <col min="13810" max="13810" width="11" style="220" customWidth="1"/>
    <col min="13811" max="13811" width="9.7109375" style="220" customWidth="1"/>
    <col min="13812" max="13814" width="10.140625" style="220" bestFit="1" customWidth="1"/>
    <col min="13815" max="13815" width="11.28515625" style="220" bestFit="1" customWidth="1"/>
    <col min="13816" max="13816" width="9.140625" style="220"/>
    <col min="13817" max="13817" width="9.42578125" style="220" customWidth="1"/>
    <col min="13818" max="13818" width="8.42578125" style="220" bestFit="1" customWidth="1"/>
    <col min="13819" max="13819" width="9.28515625" style="220" customWidth="1"/>
    <col min="13820" max="13821" width="11.5703125" style="220" bestFit="1" customWidth="1"/>
    <col min="13822" max="13822" width="9.140625" style="220"/>
    <col min="13823" max="13823" width="11.5703125" style="220" bestFit="1" customWidth="1"/>
    <col min="13824" max="14062" width="9.140625" style="220"/>
    <col min="14063" max="14064" width="5.140625" style="220" customWidth="1"/>
    <col min="14065" max="14065" width="26.85546875" style="220" customWidth="1"/>
    <col min="14066" max="14066" width="11" style="220" customWidth="1"/>
    <col min="14067" max="14067" width="9.7109375" style="220" customWidth="1"/>
    <col min="14068" max="14070" width="10.140625" style="220" bestFit="1" customWidth="1"/>
    <col min="14071" max="14071" width="11.28515625" style="220" bestFit="1" customWidth="1"/>
    <col min="14072" max="14072" width="9.140625" style="220"/>
    <col min="14073" max="14073" width="9.42578125" style="220" customWidth="1"/>
    <col min="14074" max="14074" width="8.42578125" style="220" bestFit="1" customWidth="1"/>
    <col min="14075" max="14075" width="9.28515625" style="220" customWidth="1"/>
    <col min="14076" max="14077" width="11.5703125" style="220" bestFit="1" customWidth="1"/>
    <col min="14078" max="14078" width="9.140625" style="220"/>
    <col min="14079" max="14079" width="11.5703125" style="220" bestFit="1" customWidth="1"/>
    <col min="14080" max="14318" width="9.140625" style="220"/>
    <col min="14319" max="14320" width="5.140625" style="220" customWidth="1"/>
    <col min="14321" max="14321" width="26.85546875" style="220" customWidth="1"/>
    <col min="14322" max="14322" width="11" style="220" customWidth="1"/>
    <col min="14323" max="14323" width="9.7109375" style="220" customWidth="1"/>
    <col min="14324" max="14326" width="10.140625" style="220" bestFit="1" customWidth="1"/>
    <col min="14327" max="14327" width="11.28515625" style="220" bestFit="1" customWidth="1"/>
    <col min="14328" max="14328" width="9.140625" style="220"/>
    <col min="14329" max="14329" width="9.42578125" style="220" customWidth="1"/>
    <col min="14330" max="14330" width="8.42578125" style="220" bestFit="1" customWidth="1"/>
    <col min="14331" max="14331" width="9.28515625" style="220" customWidth="1"/>
    <col min="14332" max="14333" width="11.5703125" style="220" bestFit="1" customWidth="1"/>
    <col min="14334" max="14334" width="9.140625" style="220"/>
    <col min="14335" max="14335" width="11.5703125" style="220" bestFit="1" customWidth="1"/>
    <col min="14336" max="14574" width="9.140625" style="220"/>
    <col min="14575" max="14576" width="5.140625" style="220" customWidth="1"/>
    <col min="14577" max="14577" width="26.85546875" style="220" customWidth="1"/>
    <col min="14578" max="14578" width="11" style="220" customWidth="1"/>
    <col min="14579" max="14579" width="9.7109375" style="220" customWidth="1"/>
    <col min="14580" max="14582" width="10.140625" style="220" bestFit="1" customWidth="1"/>
    <col min="14583" max="14583" width="11.28515625" style="220" bestFit="1" customWidth="1"/>
    <col min="14584" max="14584" width="9.140625" style="220"/>
    <col min="14585" max="14585" width="9.42578125" style="220" customWidth="1"/>
    <col min="14586" max="14586" width="8.42578125" style="220" bestFit="1" customWidth="1"/>
    <col min="14587" max="14587" width="9.28515625" style="220" customWidth="1"/>
    <col min="14588" max="14589" width="11.5703125" style="220" bestFit="1" customWidth="1"/>
    <col min="14590" max="14590" width="9.140625" style="220"/>
    <col min="14591" max="14591" width="11.5703125" style="220" bestFit="1" customWidth="1"/>
    <col min="14592" max="14830" width="9.140625" style="220"/>
    <col min="14831" max="14832" width="5.140625" style="220" customWidth="1"/>
    <col min="14833" max="14833" width="26.85546875" style="220" customWidth="1"/>
    <col min="14834" max="14834" width="11" style="220" customWidth="1"/>
    <col min="14835" max="14835" width="9.7109375" style="220" customWidth="1"/>
    <col min="14836" max="14838" width="10.140625" style="220" bestFit="1" customWidth="1"/>
    <col min="14839" max="14839" width="11.28515625" style="220" bestFit="1" customWidth="1"/>
    <col min="14840" max="14840" width="9.140625" style="220"/>
    <col min="14841" max="14841" width="9.42578125" style="220" customWidth="1"/>
    <col min="14842" max="14842" width="8.42578125" style="220" bestFit="1" customWidth="1"/>
    <col min="14843" max="14843" width="9.28515625" style="220" customWidth="1"/>
    <col min="14844" max="14845" width="11.5703125" style="220" bestFit="1" customWidth="1"/>
    <col min="14846" max="14846" width="9.140625" style="220"/>
    <col min="14847" max="14847" width="11.5703125" style="220" bestFit="1" customWidth="1"/>
    <col min="14848" max="15086" width="9.140625" style="220"/>
    <col min="15087" max="15088" width="5.140625" style="220" customWidth="1"/>
    <col min="15089" max="15089" width="26.85546875" style="220" customWidth="1"/>
    <col min="15090" max="15090" width="11" style="220" customWidth="1"/>
    <col min="15091" max="15091" width="9.7109375" style="220" customWidth="1"/>
    <col min="15092" max="15094" width="10.140625" style="220" bestFit="1" customWidth="1"/>
    <col min="15095" max="15095" width="11.28515625" style="220" bestFit="1" customWidth="1"/>
    <col min="15096" max="15096" width="9.140625" style="220"/>
    <col min="15097" max="15097" width="9.42578125" style="220" customWidth="1"/>
    <col min="15098" max="15098" width="8.42578125" style="220" bestFit="1" customWidth="1"/>
    <col min="15099" max="15099" width="9.28515625" style="220" customWidth="1"/>
    <col min="15100" max="15101" width="11.5703125" style="220" bestFit="1" customWidth="1"/>
    <col min="15102" max="15102" width="9.140625" style="220"/>
    <col min="15103" max="15103" width="11.5703125" style="220" bestFit="1" customWidth="1"/>
    <col min="15104" max="15342" width="9.140625" style="220"/>
    <col min="15343" max="15344" width="5.140625" style="220" customWidth="1"/>
    <col min="15345" max="15345" width="26.85546875" style="220" customWidth="1"/>
    <col min="15346" max="15346" width="11" style="220" customWidth="1"/>
    <col min="15347" max="15347" width="9.7109375" style="220" customWidth="1"/>
    <col min="15348" max="15350" width="10.140625" style="220" bestFit="1" customWidth="1"/>
    <col min="15351" max="15351" width="11.28515625" style="220" bestFit="1" customWidth="1"/>
    <col min="15352" max="15352" width="9.140625" style="220"/>
    <col min="15353" max="15353" width="9.42578125" style="220" customWidth="1"/>
    <col min="15354" max="15354" width="8.42578125" style="220" bestFit="1" customWidth="1"/>
    <col min="15355" max="15355" width="9.28515625" style="220" customWidth="1"/>
    <col min="15356" max="15357" width="11.5703125" style="220" bestFit="1" customWidth="1"/>
    <col min="15358" max="15358" width="9.140625" style="220"/>
    <col min="15359" max="15359" width="11.5703125" style="220" bestFit="1" customWidth="1"/>
    <col min="15360" max="15598" width="9.140625" style="220"/>
    <col min="15599" max="15600" width="5.140625" style="220" customWidth="1"/>
    <col min="15601" max="15601" width="26.85546875" style="220" customWidth="1"/>
    <col min="15602" max="15602" width="11" style="220" customWidth="1"/>
    <col min="15603" max="15603" width="9.7109375" style="220" customWidth="1"/>
    <col min="15604" max="15606" width="10.140625" style="220" bestFit="1" customWidth="1"/>
    <col min="15607" max="15607" width="11.28515625" style="220" bestFit="1" customWidth="1"/>
    <col min="15608" max="15608" width="9.140625" style="220"/>
    <col min="15609" max="15609" width="9.42578125" style="220" customWidth="1"/>
    <col min="15610" max="15610" width="8.42578125" style="220" bestFit="1" customWidth="1"/>
    <col min="15611" max="15611" width="9.28515625" style="220" customWidth="1"/>
    <col min="15612" max="15613" width="11.5703125" style="220" bestFit="1" customWidth="1"/>
    <col min="15614" max="15614" width="9.140625" style="220"/>
    <col min="15615" max="15615" width="11.5703125" style="220" bestFit="1" customWidth="1"/>
    <col min="15616" max="15854" width="9.140625" style="220"/>
    <col min="15855" max="15856" width="5.140625" style="220" customWidth="1"/>
    <col min="15857" max="15857" width="26.85546875" style="220" customWidth="1"/>
    <col min="15858" max="15858" width="11" style="220" customWidth="1"/>
    <col min="15859" max="15859" width="9.7109375" style="220" customWidth="1"/>
    <col min="15860" max="15862" width="10.140625" style="220" bestFit="1" customWidth="1"/>
    <col min="15863" max="15863" width="11.28515625" style="220" bestFit="1" customWidth="1"/>
    <col min="15864" max="15864" width="9.140625" style="220"/>
    <col min="15865" max="15865" width="9.42578125" style="220" customWidth="1"/>
    <col min="15866" max="15866" width="8.42578125" style="220" bestFit="1" customWidth="1"/>
    <col min="15867" max="15867" width="9.28515625" style="220" customWidth="1"/>
    <col min="15868" max="15869" width="11.5703125" style="220" bestFit="1" customWidth="1"/>
    <col min="15870" max="15870" width="9.140625" style="220"/>
    <col min="15871" max="15871" width="11.5703125" style="220" bestFit="1" customWidth="1"/>
    <col min="15872" max="16110" width="9.140625" style="220"/>
    <col min="16111" max="16112" width="5.140625" style="220" customWidth="1"/>
    <col min="16113" max="16113" width="26.85546875" style="220" customWidth="1"/>
    <col min="16114" max="16114" width="11" style="220" customWidth="1"/>
    <col min="16115" max="16115" width="9.7109375" style="220" customWidth="1"/>
    <col min="16116" max="16118" width="10.140625" style="220" bestFit="1" customWidth="1"/>
    <col min="16119" max="16119" width="11.28515625" style="220" bestFit="1" customWidth="1"/>
    <col min="16120" max="16120" width="9.140625" style="220"/>
    <col min="16121" max="16121" width="9.42578125" style="220" customWidth="1"/>
    <col min="16122" max="16122" width="8.42578125" style="220" bestFit="1" customWidth="1"/>
    <col min="16123" max="16123" width="9.28515625" style="220" customWidth="1"/>
    <col min="16124" max="16125" width="11.5703125" style="220" bestFit="1" customWidth="1"/>
    <col min="16126" max="16126" width="9.140625" style="220"/>
    <col min="16127" max="16127" width="11.5703125" style="220" bestFit="1" customWidth="1"/>
    <col min="16128" max="16384" width="9.140625" style="220"/>
  </cols>
  <sheetData>
    <row r="1" spans="1:13" s="219" customFormat="1">
      <c r="L1" s="754" t="s">
        <v>177</v>
      </c>
      <c r="M1" s="754"/>
    </row>
    <row r="2" spans="1:13" s="219" customFormat="1"/>
    <row r="3" spans="1:13" ht="31.5" customHeight="1">
      <c r="C3" s="776" t="s">
        <v>178</v>
      </c>
      <c r="D3" s="776"/>
      <c r="E3" s="776"/>
      <c r="F3" s="776"/>
      <c r="G3" s="776"/>
      <c r="H3" s="776"/>
      <c r="I3" s="776"/>
      <c r="J3" s="776"/>
      <c r="K3" s="776"/>
      <c r="L3" s="776"/>
      <c r="M3" s="776"/>
    </row>
    <row r="4" spans="1:13" s="219" customFormat="1"/>
    <row r="5" spans="1:13" ht="13.5" customHeight="1" thickBot="1">
      <c r="C5" s="219"/>
      <c r="D5" s="219"/>
      <c r="E5" s="219"/>
      <c r="F5" s="219"/>
      <c r="G5" s="219"/>
      <c r="H5" s="219"/>
      <c r="I5" s="219"/>
      <c r="J5" s="219"/>
      <c r="K5" s="767" t="s">
        <v>2</v>
      </c>
      <c r="L5" s="767"/>
      <c r="M5" s="767"/>
    </row>
    <row r="6" spans="1:13" ht="15.75" customHeight="1" thickBot="1">
      <c r="C6" s="768"/>
      <c r="D6" s="763" t="s">
        <v>123</v>
      </c>
      <c r="E6" s="772"/>
      <c r="F6" s="763" t="s">
        <v>124</v>
      </c>
      <c r="G6" s="762"/>
      <c r="H6" s="763" t="s">
        <v>125</v>
      </c>
      <c r="I6" s="762"/>
      <c r="J6" s="764" t="s">
        <v>147</v>
      </c>
      <c r="K6" s="769"/>
      <c r="L6" s="769"/>
      <c r="M6" s="771"/>
    </row>
    <row r="7" spans="1:13" ht="45" customHeight="1" thickBot="1">
      <c r="C7" s="768"/>
      <c r="D7" s="764" t="s">
        <v>126</v>
      </c>
      <c r="E7" s="761"/>
      <c r="F7" s="770" t="s">
        <v>126</v>
      </c>
      <c r="G7" s="771"/>
      <c r="H7" s="770" t="s">
        <v>126</v>
      </c>
      <c r="I7" s="771"/>
      <c r="J7" s="770" t="s">
        <v>126</v>
      </c>
      <c r="K7" s="771"/>
      <c r="L7" s="764" t="s">
        <v>127</v>
      </c>
      <c r="M7" s="771"/>
    </row>
    <row r="8" spans="1:13" s="226" customFormat="1" ht="13.5" thickBot="1">
      <c r="A8" s="221"/>
      <c r="B8" s="221"/>
      <c r="C8" s="768"/>
      <c r="D8" s="360" t="s">
        <v>8</v>
      </c>
      <c r="E8" s="223" t="s">
        <v>9</v>
      </c>
      <c r="F8" s="224" t="s">
        <v>8</v>
      </c>
      <c r="G8" s="225" t="s">
        <v>9</v>
      </c>
      <c r="H8" s="224" t="s">
        <v>8</v>
      </c>
      <c r="I8" s="225" t="s">
        <v>9</v>
      </c>
      <c r="J8" s="224" t="s">
        <v>8</v>
      </c>
      <c r="K8" s="225" t="s">
        <v>8</v>
      </c>
      <c r="L8" s="360" t="s">
        <v>8</v>
      </c>
      <c r="M8" s="225" t="s">
        <v>9</v>
      </c>
    </row>
    <row r="9" spans="1:13" ht="26.25" thickBot="1">
      <c r="C9" s="227" t="s">
        <v>128</v>
      </c>
      <c r="D9" s="230">
        <f>D10+D11+D12+D13+D14+D15+D16+D18+D20+D21+D22+D23+D24</f>
        <v>3349.0099999999998</v>
      </c>
      <c r="E9" s="287">
        <f t="shared" ref="E9:L9" si="0">E10+E11+E12+E13+E14+E15+E16+E18+E20+E21+E22+E23+E24</f>
        <v>3345.4360000000001</v>
      </c>
      <c r="F9" s="230">
        <f t="shared" si="0"/>
        <v>1133.1579999999999</v>
      </c>
      <c r="G9" s="287">
        <f t="shared" si="0"/>
        <v>2196.5229999999997</v>
      </c>
      <c r="H9" s="230">
        <f t="shared" si="0"/>
        <v>7330.1409999999996</v>
      </c>
      <c r="I9" s="287">
        <f t="shared" si="0"/>
        <v>7241.2949999999992</v>
      </c>
      <c r="J9" s="230">
        <f t="shared" si="0"/>
        <v>11812.308999999999</v>
      </c>
      <c r="K9" s="287">
        <v>12783.258</v>
      </c>
      <c r="L9" s="230">
        <f t="shared" si="0"/>
        <v>8514.2047900000016</v>
      </c>
      <c r="M9" s="361">
        <f>M10+M11+M12+M13+M14+M15+M16+M18+M20+M21+M22+M23+M24</f>
        <v>9053.735990000001</v>
      </c>
    </row>
    <row r="10" spans="1:13" ht="25.5">
      <c r="C10" s="233" t="s">
        <v>129</v>
      </c>
      <c r="D10" s="279">
        <v>30.931999999999999</v>
      </c>
      <c r="E10" s="279">
        <f>('[6]bankarski sistem'!$AA$14)/1000</f>
        <v>35.613999999999997</v>
      </c>
      <c r="F10" s="275">
        <v>9.8729999999999993</v>
      </c>
      <c r="G10" s="277">
        <f>('[6]bankarski sistem'!$AB$14)/1000</f>
        <v>10.321</v>
      </c>
      <c r="H10" s="275">
        <v>310.89499999999998</v>
      </c>
      <c r="I10" s="277">
        <f>('[6]bankarski sistem'!$AC$14)/1000</f>
        <v>324.02699999999999</v>
      </c>
      <c r="J10" s="275">
        <v>351.7</v>
      </c>
      <c r="K10" s="277">
        <v>369.96199999999999</v>
      </c>
      <c r="L10" s="278">
        <v>289.45132999999998</v>
      </c>
      <c r="M10" s="277">
        <f>('[6]bankarski sistem'!$AD$14)/1000</f>
        <v>307.53829999999999</v>
      </c>
    </row>
    <row r="11" spans="1:13">
      <c r="C11" s="204" t="s">
        <v>130</v>
      </c>
      <c r="D11" s="279">
        <v>20.843</v>
      </c>
      <c r="E11" s="279">
        <f>('[6]bankarski sistem'!$AA$15)/1000</f>
        <v>0</v>
      </c>
      <c r="F11" s="275">
        <v>0</v>
      </c>
      <c r="G11" s="277">
        <f>('[6]bankarski sistem'!$AB$15)/1000</f>
        <v>0</v>
      </c>
      <c r="H11" s="275">
        <v>0.875</v>
      </c>
      <c r="I11" s="277">
        <f>('[6]bankarski sistem'!$AC$15)/1000</f>
        <v>0.88200000000000001</v>
      </c>
      <c r="J11" s="275">
        <v>21.718</v>
      </c>
      <c r="K11" s="277">
        <v>0.88200000000000001</v>
      </c>
      <c r="L11" s="278">
        <v>5.9403199999999998</v>
      </c>
      <c r="M11" s="277">
        <f>('[6]bankarski sistem'!$AD$15)/1000</f>
        <v>0.8283299999999999</v>
      </c>
    </row>
    <row r="12" spans="1:13">
      <c r="C12" s="204" t="s">
        <v>131</v>
      </c>
      <c r="D12" s="286">
        <v>1611.1489999999999</v>
      </c>
      <c r="E12" s="286">
        <f>('[6]bankarski sistem'!$AA$16+'[6]bankarski sistem'!$AA$17+'[6]bankarski sistem'!$AA$18)/1000</f>
        <v>1344.5239999999999</v>
      </c>
      <c r="F12" s="282">
        <v>693.87300000000005</v>
      </c>
      <c r="G12" s="284">
        <f>('[6]bankarski sistem'!$AB$16+'[6]bankarski sistem'!$AB$17+'[6]bankarski sistem'!$AB$18)/1000</f>
        <v>1250.0309999999999</v>
      </c>
      <c r="H12" s="282">
        <v>3840.3510000000001</v>
      </c>
      <c r="I12" s="284">
        <f>('[6]bankarski sistem'!$AC$16+'[6]bankarski sistem'!$AC$17+'[6]bankarski sistem'!$AC$18)/1000</f>
        <v>3676.1959999999999</v>
      </c>
      <c r="J12" s="282">
        <v>6145.3729999999996</v>
      </c>
      <c r="K12" s="284">
        <v>6270.7510000000002</v>
      </c>
      <c r="L12" s="285">
        <v>4539.09764</v>
      </c>
      <c r="M12" s="284">
        <f>('[6]bankarski sistem'!$AD$16+'[6]bankarski sistem'!$AD$17+'[6]bankarski sistem'!$AD$18)/1000</f>
        <v>4652.8045999999995</v>
      </c>
    </row>
    <row r="13" spans="1:13">
      <c r="C13" s="204" t="s">
        <v>132</v>
      </c>
      <c r="D13" s="286">
        <v>151.93600000000001</v>
      </c>
      <c r="E13" s="286">
        <f>('[6]bankarski sistem'!AA19)/1000</f>
        <v>79.132000000000005</v>
      </c>
      <c r="F13" s="282">
        <v>33.274000000000001</v>
      </c>
      <c r="G13" s="284">
        <f>('[6]bankarski sistem'!AB19)/1000</f>
        <v>53.856999999999999</v>
      </c>
      <c r="H13" s="282">
        <v>574.77800000000002</v>
      </c>
      <c r="I13" s="284">
        <f>('[6]bankarski sistem'!AC19)/1000</f>
        <v>570.64400000000001</v>
      </c>
      <c r="J13" s="282">
        <v>759.98800000000006</v>
      </c>
      <c r="K13" s="284">
        <v>703.63300000000004</v>
      </c>
      <c r="L13" s="285">
        <v>589.11310000000003</v>
      </c>
      <c r="M13" s="284">
        <f>('[6]bankarski sistem'!AD19)/1000</f>
        <v>575.69763999999998</v>
      </c>
    </row>
    <row r="14" spans="1:13">
      <c r="C14" s="204" t="s">
        <v>133</v>
      </c>
      <c r="D14" s="286">
        <v>367.36</v>
      </c>
      <c r="E14" s="286">
        <f>('[6]bankarski sistem'!AA20)/1000</f>
        <v>356.447</v>
      </c>
      <c r="F14" s="282">
        <v>231.07900000000001</v>
      </c>
      <c r="G14" s="284">
        <f>('[6]bankarski sistem'!AB20)/1000</f>
        <v>204.50399999999999</v>
      </c>
      <c r="H14" s="282">
        <v>1923.1959999999999</v>
      </c>
      <c r="I14" s="284">
        <f>('[6]bankarski sistem'!AC20)/1000</f>
        <v>1918.588</v>
      </c>
      <c r="J14" s="282">
        <v>2521.6350000000002</v>
      </c>
      <c r="K14" s="284">
        <v>2479.5390000000002</v>
      </c>
      <c r="L14" s="285">
        <v>2007.9827299999995</v>
      </c>
      <c r="M14" s="284">
        <f>('[6]bankarski sistem'!AD20)/1000</f>
        <v>2003.1711700000001</v>
      </c>
    </row>
    <row r="15" spans="1:13">
      <c r="C15" s="204" t="s">
        <v>134</v>
      </c>
      <c r="D15" s="286">
        <v>646.43600000000004</v>
      </c>
      <c r="E15" s="286">
        <f>('[6]bankarski sistem'!AA21)/1000</f>
        <v>784.47299999999996</v>
      </c>
      <c r="F15" s="282">
        <v>53.677</v>
      </c>
      <c r="G15" s="284">
        <f>('[6]bankarski sistem'!AB21)/1000</f>
        <v>51.271999999999998</v>
      </c>
      <c r="H15" s="282">
        <v>98.123999999999995</v>
      </c>
      <c r="I15" s="284">
        <f>('[6]bankarski sistem'!AC21)/1000</f>
        <v>98.51</v>
      </c>
      <c r="J15" s="282">
        <v>798.23699999999997</v>
      </c>
      <c r="K15" s="284">
        <v>934.255</v>
      </c>
      <c r="L15" s="285">
        <v>357.63579999999996</v>
      </c>
      <c r="M15" s="284">
        <f>('[6]bankarski sistem'!AD21)/1000</f>
        <v>394.53336999999999</v>
      </c>
    </row>
    <row r="16" spans="1:13" ht="25.5">
      <c r="C16" s="204" t="s">
        <v>135</v>
      </c>
      <c r="D16" s="286">
        <v>221.535</v>
      </c>
      <c r="E16" s="286">
        <f>('[6]bankarski sistem'!AA22)/1000</f>
        <v>170.488</v>
      </c>
      <c r="F16" s="282">
        <v>99.673000000000002</v>
      </c>
      <c r="G16" s="284">
        <f>('[6]bankarski sistem'!AB22)/1000</f>
        <v>48.350999999999999</v>
      </c>
      <c r="H16" s="282">
        <v>336.19799999999998</v>
      </c>
      <c r="I16" s="284">
        <f>('[6]bankarski sistem'!AC22)/1000</f>
        <v>365.79500000000002</v>
      </c>
      <c r="J16" s="282">
        <v>657.40599999999995</v>
      </c>
      <c r="K16" s="284">
        <v>584.63800000000003</v>
      </c>
      <c r="L16" s="285">
        <v>404.30380000000002</v>
      </c>
      <c r="M16" s="284">
        <f>('[6]bankarski sistem'!AD22)/1000</f>
        <v>400.06284999999997</v>
      </c>
    </row>
    <row r="17" spans="3:13">
      <c r="C17" s="204" t="s">
        <v>136</v>
      </c>
      <c r="D17" s="286">
        <v>33.997</v>
      </c>
      <c r="E17" s="286">
        <f>('[6]bankarski sistem'!AA23)/1000</f>
        <v>30.289000000000001</v>
      </c>
      <c r="F17" s="282">
        <v>1.42</v>
      </c>
      <c r="G17" s="284">
        <f>('[6]bankarski sistem'!AB23)/1000</f>
        <v>19.007000000000001</v>
      </c>
      <c r="H17" s="282">
        <v>115.836</v>
      </c>
      <c r="I17" s="284">
        <f>('[6]bankarski sistem'!AC23)/1000</f>
        <v>114.77500000000001</v>
      </c>
      <c r="J17" s="282">
        <v>151.25299999999999</v>
      </c>
      <c r="K17" s="284">
        <v>164.071</v>
      </c>
      <c r="L17" s="285">
        <v>125.23222</v>
      </c>
      <c r="M17" s="284">
        <f>('[6]bankarski sistem'!AD23)/1000</f>
        <v>132.64821000000003</v>
      </c>
    </row>
    <row r="18" spans="3:13" ht="25.5">
      <c r="C18" s="204" t="s">
        <v>137</v>
      </c>
      <c r="D18" s="286">
        <v>241.97900000000001</v>
      </c>
      <c r="E18" s="286">
        <f>('[6]bankarski sistem'!AA24)/1000</f>
        <v>510.76799999999997</v>
      </c>
      <c r="F18" s="282">
        <v>7.6849999999999996</v>
      </c>
      <c r="G18" s="284">
        <f>('[6]bankarski sistem'!AB24)/1000</f>
        <v>561.23800000000006</v>
      </c>
      <c r="H18" s="282">
        <v>132.25200000000001</v>
      </c>
      <c r="I18" s="284">
        <f>('[6]bankarski sistem'!AC24)/1000</f>
        <v>173.05699999999999</v>
      </c>
      <c r="J18" s="282">
        <v>381.916</v>
      </c>
      <c r="K18" s="284">
        <v>1245.0630000000001</v>
      </c>
      <c r="L18" s="285">
        <v>193.29666</v>
      </c>
      <c r="M18" s="284">
        <f>('[6]bankarski sistem'!AD24)/1000</f>
        <v>582.77036999999984</v>
      </c>
    </row>
    <row r="19" spans="3:13" ht="38.25">
      <c r="C19" s="204" t="s">
        <v>138</v>
      </c>
      <c r="D19" s="286">
        <v>1.0189999999999999</v>
      </c>
      <c r="E19" s="286">
        <f>('[6]bankarski sistem'!AA25)/1000</f>
        <v>0.75600000000000001</v>
      </c>
      <c r="F19" s="282">
        <v>5.8999999999999997E-2</v>
      </c>
      <c r="G19" s="284">
        <f>('[6]bankarski sistem'!AB25)/1000</f>
        <v>0</v>
      </c>
      <c r="H19" s="282">
        <v>8.7999999999999995E-2</v>
      </c>
      <c r="I19" s="284">
        <f>('[6]bankarski sistem'!AC25)/1000</f>
        <v>8.7999999999999995E-2</v>
      </c>
      <c r="J19" s="282">
        <v>1.1659999999999999</v>
      </c>
      <c r="K19" s="284">
        <v>0.84399999999999997</v>
      </c>
      <c r="L19" s="285">
        <v>0.38802999999999999</v>
      </c>
      <c r="M19" s="284">
        <f>('[6]bankarski sistem'!AD25)/1000</f>
        <v>0.29120000000000001</v>
      </c>
    </row>
    <row r="20" spans="3:13">
      <c r="C20" s="204" t="s">
        <v>139</v>
      </c>
      <c r="D20" s="286">
        <v>2.1539999999999999</v>
      </c>
      <c r="E20" s="286">
        <f>('[6]bankarski sistem'!AA26)/1000</f>
        <v>1.0069999999999999</v>
      </c>
      <c r="F20" s="282">
        <v>0.14599999999999999</v>
      </c>
      <c r="G20" s="284">
        <f>('[6]bankarski sistem'!AB26)/1000</f>
        <v>1.014</v>
      </c>
      <c r="H20" s="282">
        <v>0.81499999999999995</v>
      </c>
      <c r="I20" s="284">
        <f>('[6]bankarski sistem'!AC26)/1000</f>
        <v>1.5389999999999999</v>
      </c>
      <c r="J20" s="282">
        <v>3.1150000000000002</v>
      </c>
      <c r="K20" s="284">
        <v>3.56</v>
      </c>
      <c r="L20" s="285">
        <v>1.3777200000000001</v>
      </c>
      <c r="M20" s="284">
        <f>('[6]bankarski sistem'!AD26)/1000</f>
        <v>2.3546799999999997</v>
      </c>
    </row>
    <row r="21" spans="3:13">
      <c r="C21" s="204" t="s">
        <v>140</v>
      </c>
      <c r="D21" s="286">
        <v>21.917999999999999</v>
      </c>
      <c r="E21" s="286">
        <f>('[6]bankarski sistem'!AA27)/1000</f>
        <v>27.986999999999998</v>
      </c>
      <c r="F21" s="282">
        <v>0.504</v>
      </c>
      <c r="G21" s="284">
        <f>('[6]bankarski sistem'!AB27)/1000</f>
        <v>8.8930000000000007</v>
      </c>
      <c r="H21" s="282">
        <v>11.941000000000001</v>
      </c>
      <c r="I21" s="284">
        <f>('[6]bankarski sistem'!AC27)/1000</f>
        <v>6</v>
      </c>
      <c r="J21" s="282">
        <v>34.363</v>
      </c>
      <c r="K21" s="284">
        <v>42.88</v>
      </c>
      <c r="L21" s="285">
        <v>16.403410000000001</v>
      </c>
      <c r="M21" s="284">
        <f>('[6]bankarski sistem'!AD27)/1000</f>
        <v>17.799469999999999</v>
      </c>
    </row>
    <row r="22" spans="3:13" ht="25.5">
      <c r="C22" s="204" t="s">
        <v>141</v>
      </c>
      <c r="D22" s="286">
        <v>32.768000000000001</v>
      </c>
      <c r="E22" s="286">
        <f>('[6]bankarski sistem'!AA28)/1000</f>
        <v>34.996000000000002</v>
      </c>
      <c r="F22" s="282">
        <v>3.3740000000000001</v>
      </c>
      <c r="G22" s="284">
        <f>('[6]bankarski sistem'!AB28)/1000</f>
        <v>7.0339999999999998</v>
      </c>
      <c r="H22" s="282">
        <v>74.882000000000005</v>
      </c>
      <c r="I22" s="284">
        <f>('[6]bankarski sistem'!AC28)/1000</f>
        <v>82.126000000000005</v>
      </c>
      <c r="J22" s="282">
        <v>111.024</v>
      </c>
      <c r="K22" s="284">
        <v>124.15600000000001</v>
      </c>
      <c r="L22" s="285">
        <v>83.768280000000004</v>
      </c>
      <c r="M22" s="284">
        <f>('[6]bankarski sistem'!AD28)/1000</f>
        <v>92.240200000000002</v>
      </c>
    </row>
    <row r="23" spans="3:13">
      <c r="C23" s="204" t="s">
        <v>142</v>
      </c>
      <c r="D23" s="286">
        <v>0</v>
      </c>
      <c r="E23" s="286">
        <f>('[6]bankarski sistem'!AA29)/1000</f>
        <v>0</v>
      </c>
      <c r="F23" s="282">
        <v>0</v>
      </c>
      <c r="G23" s="284">
        <f>('[6]bankarski sistem'!AB29)/1000</f>
        <v>8.0000000000000002E-3</v>
      </c>
      <c r="H23" s="282">
        <v>0</v>
      </c>
      <c r="I23" s="284">
        <f>('[6]bankarski sistem'!AC29)/1000</f>
        <v>0</v>
      </c>
      <c r="J23" s="282">
        <v>0</v>
      </c>
      <c r="K23" s="284">
        <v>8.0000000000000002E-3</v>
      </c>
      <c r="L23" s="285">
        <v>0</v>
      </c>
      <c r="M23" s="284">
        <f>('[6]bankarski sistem'!AD29)/1000</f>
        <v>4.0099999999999997E-3</v>
      </c>
    </row>
    <row r="24" spans="3:13" ht="30" customHeight="1" thickBot="1">
      <c r="C24" s="205" t="s">
        <v>143</v>
      </c>
      <c r="D24" s="286">
        <v>0</v>
      </c>
      <c r="E24" s="286">
        <f>('[6]bankarski sistem'!AA30)/1000</f>
        <v>0</v>
      </c>
      <c r="F24" s="282">
        <v>0</v>
      </c>
      <c r="G24" s="284">
        <f>('[6]bankarski sistem'!AB30)/1000</f>
        <v>0</v>
      </c>
      <c r="H24" s="282">
        <v>25.834</v>
      </c>
      <c r="I24" s="284">
        <f>('[6]bankarski sistem'!AC30)/1000</f>
        <v>23.931000000000001</v>
      </c>
      <c r="J24" s="282">
        <v>25.834</v>
      </c>
      <c r="K24" s="284">
        <v>23.931000000000001</v>
      </c>
      <c r="L24" s="285">
        <v>25.834</v>
      </c>
      <c r="M24" s="284">
        <f>('[6]bankarski sistem'!AD30)/1000</f>
        <v>23.931000000000001</v>
      </c>
    </row>
    <row r="25" spans="3:13" ht="13.5" thickBot="1">
      <c r="C25" s="227" t="s">
        <v>144</v>
      </c>
      <c r="D25" s="230">
        <f t="shared" ref="D25:L25" si="1">D26+D27+D28+D29+D30+D31</f>
        <v>1423.9769999999999</v>
      </c>
      <c r="E25" s="259">
        <f t="shared" si="1"/>
        <v>1490.3219999999999</v>
      </c>
      <c r="F25" s="231">
        <f t="shared" si="1"/>
        <v>1880.2139999999999</v>
      </c>
      <c r="G25" s="232">
        <f t="shared" si="1"/>
        <v>1860.9560000000001</v>
      </c>
      <c r="H25" s="231">
        <f t="shared" si="1"/>
        <v>2863.5699999999997</v>
      </c>
      <c r="I25" s="232">
        <f t="shared" si="1"/>
        <v>3186.9119999999998</v>
      </c>
      <c r="J25" s="231">
        <f t="shared" si="1"/>
        <v>6167.7610000000004</v>
      </c>
      <c r="K25" s="232">
        <v>6538.19</v>
      </c>
      <c r="L25" s="230">
        <f t="shared" si="1"/>
        <v>4067.2672600000001</v>
      </c>
      <c r="M25" s="362">
        <f>M26+M27+M28+M29+M30+M31</f>
        <v>4440.7107500000002</v>
      </c>
    </row>
    <row r="26" spans="3:13" ht="25.5">
      <c r="C26" s="233" t="s">
        <v>145</v>
      </c>
      <c r="D26" s="278">
        <v>295.13299999999998</v>
      </c>
      <c r="E26" s="279">
        <f>('[6]bankarski sistem'!$AA$31+'[6]bankarski sistem'!$AA$32)/1000</f>
        <v>340.59899999999999</v>
      </c>
      <c r="F26" s="275">
        <v>186.25800000000001</v>
      </c>
      <c r="G26" s="277">
        <f>('[6]bankarski sistem'!$AB$31+'[6]bankarski sistem'!$AB$32)/1000</f>
        <v>237.4</v>
      </c>
      <c r="H26" s="275">
        <v>196.50299999999999</v>
      </c>
      <c r="I26" s="277">
        <f>('[6]bankarski sistem'!$AC$31+'[6]bankarski sistem'!$AC$32)/1000</f>
        <v>233.39500000000001</v>
      </c>
      <c r="J26" s="275">
        <v>677.89400000000001</v>
      </c>
      <c r="K26" s="277">
        <v>811.39400000000001</v>
      </c>
      <c r="L26" s="278">
        <v>342.61874999999998</v>
      </c>
      <c r="M26" s="277">
        <f>('[6]bankarski sistem'!$AD$31+'[6]bankarski sistem'!$AD$32)/1000</f>
        <v>408.87502000000001</v>
      </c>
    </row>
    <row r="27" spans="3:13">
      <c r="C27" s="204" t="s">
        <v>112</v>
      </c>
      <c r="D27" s="285">
        <v>832.32399999999996</v>
      </c>
      <c r="E27" s="286">
        <f>('[6]bankarski sistem'!AA33)/1000</f>
        <v>895.85299999999995</v>
      </c>
      <c r="F27" s="282">
        <v>977.49300000000005</v>
      </c>
      <c r="G27" s="284">
        <f>('[6]bankarski sistem'!AB33)/1000</f>
        <v>937.12099999999998</v>
      </c>
      <c r="H27" s="282">
        <v>1306.2349999999999</v>
      </c>
      <c r="I27" s="284">
        <f>('[6]bankarski sistem'!AC33)/1000</f>
        <v>1558.8920000000001</v>
      </c>
      <c r="J27" s="282">
        <v>3116.0520000000001</v>
      </c>
      <c r="K27" s="284">
        <v>3391.866</v>
      </c>
      <c r="L27" s="285">
        <v>1929.5011299999999</v>
      </c>
      <c r="M27" s="284">
        <f>('[6]bankarski sistem'!AD33)/1000</f>
        <v>2227.2732799999999</v>
      </c>
    </row>
    <row r="28" spans="3:13">
      <c r="C28" s="204" t="s">
        <v>113</v>
      </c>
      <c r="D28" s="285">
        <v>21.966999999999999</v>
      </c>
      <c r="E28" s="286">
        <f>('[6]bankarski sistem'!AA34)/1000</f>
        <v>26.875</v>
      </c>
      <c r="F28" s="282">
        <v>39.573999999999998</v>
      </c>
      <c r="G28" s="284">
        <f>('[6]bankarski sistem'!AB34)/1000</f>
        <v>40.564</v>
      </c>
      <c r="H28" s="282">
        <v>292.23599999999999</v>
      </c>
      <c r="I28" s="284">
        <f>('[6]bankarski sistem'!AC34)/1000</f>
        <v>306.74299999999999</v>
      </c>
      <c r="J28" s="282">
        <v>353.77699999999999</v>
      </c>
      <c r="K28" s="284">
        <v>374.18200000000002</v>
      </c>
      <c r="L28" s="285">
        <v>313.65735999999998</v>
      </c>
      <c r="M28" s="284">
        <f>('[6]bankarski sistem'!AD34)/1000</f>
        <v>333.22964000000002</v>
      </c>
    </row>
    <row r="29" spans="3:13">
      <c r="C29" s="204" t="s">
        <v>114</v>
      </c>
      <c r="D29" s="285">
        <v>131.10599999999999</v>
      </c>
      <c r="E29" s="286">
        <f>('[6]bankarski sistem'!AA35)/1000</f>
        <v>113.215</v>
      </c>
      <c r="F29" s="282">
        <v>601.68100000000004</v>
      </c>
      <c r="G29" s="284">
        <f>('[6]bankarski sistem'!AB35)/1000</f>
        <v>566.25900000000001</v>
      </c>
      <c r="H29" s="282">
        <v>841.12400000000002</v>
      </c>
      <c r="I29" s="284">
        <f>('[6]bankarski sistem'!AC35)/1000</f>
        <v>910.02</v>
      </c>
      <c r="J29" s="282">
        <v>1573.9110000000001</v>
      </c>
      <c r="K29" s="284">
        <v>1589.4939999999999</v>
      </c>
      <c r="L29" s="285">
        <v>1195.71264</v>
      </c>
      <c r="M29" s="284">
        <f>('[6]bankarski sistem'!AD35)/1000</f>
        <v>1242.5588</v>
      </c>
    </row>
    <row r="30" spans="3:13">
      <c r="C30" s="204" t="s">
        <v>115</v>
      </c>
      <c r="D30" s="285">
        <v>81.067999999999998</v>
      </c>
      <c r="E30" s="286">
        <f>('[6]bankarski sistem'!AA36)/1000</f>
        <v>100.163</v>
      </c>
      <c r="F30" s="282">
        <v>52.106999999999999</v>
      </c>
      <c r="G30" s="284">
        <f>('[6]bankarski sistem'!AB36)/1000</f>
        <v>69.334999999999994</v>
      </c>
      <c r="H30" s="282">
        <v>117.236</v>
      </c>
      <c r="I30" s="284">
        <f>('[6]bankarski sistem'!AC36)/1000</f>
        <v>130.09299999999999</v>
      </c>
      <c r="J30" s="282">
        <v>250.411</v>
      </c>
      <c r="K30" s="284">
        <v>299.59100000000001</v>
      </c>
      <c r="L30" s="285">
        <v>148.22720999999999</v>
      </c>
      <c r="M30" s="284">
        <f>('[6]bankarski sistem'!AD36)/1000</f>
        <v>172.56746000000001</v>
      </c>
    </row>
    <row r="31" spans="3:13" ht="13.5" thickBot="1">
      <c r="C31" s="205" t="s">
        <v>116</v>
      </c>
      <c r="D31" s="285">
        <v>62.378999999999998</v>
      </c>
      <c r="E31" s="286">
        <f>('[6]bankarski sistem'!AA37)/1000</f>
        <v>13.617000000000001</v>
      </c>
      <c r="F31" s="282">
        <v>23.100999999999999</v>
      </c>
      <c r="G31" s="284">
        <f>('[6]bankarski sistem'!AB37)/1000</f>
        <v>10.276999999999999</v>
      </c>
      <c r="H31" s="363">
        <v>110.236</v>
      </c>
      <c r="I31" s="284">
        <f>('[6]bankarski sistem'!AC37)/1000</f>
        <v>47.768999999999998</v>
      </c>
      <c r="J31" s="282">
        <v>195.71600000000001</v>
      </c>
      <c r="K31" s="284">
        <v>71.662999999999997</v>
      </c>
      <c r="L31" s="285">
        <v>137.55017000000001</v>
      </c>
      <c r="M31" s="284">
        <f>('[6]bankarski sistem'!AD37)/1000</f>
        <v>56.20655</v>
      </c>
    </row>
    <row r="32" spans="3:13" ht="13.5" thickBot="1">
      <c r="C32" s="260" t="s">
        <v>146</v>
      </c>
      <c r="D32" s="364">
        <v>74.233999999999995</v>
      </c>
      <c r="E32" s="365">
        <f>('[6]bankarski sistem'!$AA$41+'[6]bankarski sistem'!$AA$40+'[6]bankarski sistem'!$AA$39+'[6]bankarski sistem'!$AA$38)/1000</f>
        <v>61.107999999999997</v>
      </c>
      <c r="F32" s="366">
        <v>85.281000000000006</v>
      </c>
      <c r="G32" s="367">
        <f>('[6]bankarski sistem'!$AB$41+'[6]bankarski sistem'!$AB$40+'[6]bankarski sistem'!$AB$39+'[6]bankarski sistem'!$AB$38)/1000</f>
        <v>87.77</v>
      </c>
      <c r="H32" s="366">
        <v>136.83000000000001</v>
      </c>
      <c r="I32" s="367">
        <f>('[6]bankarski sistem'!$AC$41+'[6]bankarski sistem'!$AC$40+'[6]bankarski sistem'!$AC$39+'[6]bankarski sistem'!$AC$38)/1000</f>
        <v>145.619</v>
      </c>
      <c r="J32" s="367">
        <f>('[5]bankarski sistem'!$AG$41+'[5]bankarski sistem'!$AG$40+'[5]bankarski sistem'!$AG$39+'[5]bankarski sistem'!$AG$38)/1000</f>
        <v>296.34500000000003</v>
      </c>
      <c r="K32" s="367">
        <v>294.49700000000001</v>
      </c>
      <c r="L32" s="364">
        <v>195.85989999999998</v>
      </c>
      <c r="M32" s="368">
        <f>('[6]bankarski sistem'!$AD$41+'[6]bankarski sistem'!$AD$40+'[6]bankarski sistem'!$AD$39+'[6]bankarski sistem'!$AD$38)/1000</f>
        <v>191.11469999999994</v>
      </c>
    </row>
    <row r="33" spans="3:13" ht="14.25" thickTop="1" thickBot="1">
      <c r="C33" s="267" t="s">
        <v>147</v>
      </c>
      <c r="D33" s="268">
        <f>D9+D17+D19+D25+D32</f>
        <v>4882.2369999999992</v>
      </c>
      <c r="E33" s="269">
        <f t="shared" ref="E33:M33" si="2">E9+E17+E19+E25+E32</f>
        <v>4927.9110000000001</v>
      </c>
      <c r="F33" s="268">
        <f t="shared" si="2"/>
        <v>3100.1319999999996</v>
      </c>
      <c r="G33" s="269">
        <f t="shared" si="2"/>
        <v>4164.2560000000003</v>
      </c>
      <c r="H33" s="268">
        <f t="shared" si="2"/>
        <v>10446.464999999998</v>
      </c>
      <c r="I33" s="269">
        <f t="shared" si="2"/>
        <v>10688.688999999998</v>
      </c>
      <c r="J33" s="268">
        <f t="shared" si="2"/>
        <v>18428.834000000003</v>
      </c>
      <c r="K33" s="269">
        <v>19780.859999999997</v>
      </c>
      <c r="L33" s="268">
        <f t="shared" si="2"/>
        <v>12902.952200000002</v>
      </c>
      <c r="M33" s="269">
        <f t="shared" si="2"/>
        <v>13818.50085</v>
      </c>
    </row>
  </sheetData>
  <mergeCells count="13">
    <mergeCell ref="H7:I7"/>
    <mergeCell ref="J7:K7"/>
    <mergeCell ref="L7:M7"/>
    <mergeCell ref="L1:M1"/>
    <mergeCell ref="C3:M3"/>
    <mergeCell ref="K5:M5"/>
    <mergeCell ref="C6:C8"/>
    <mergeCell ref="D6:E6"/>
    <mergeCell ref="F6:G6"/>
    <mergeCell ref="H6:I6"/>
    <mergeCell ref="J6:M6"/>
    <mergeCell ref="D7:E7"/>
    <mergeCell ref="F7:G7"/>
  </mergeCells>
  <pageMargins left="0.15748031496062992" right="0.15748031496062992" top="0.35433070866141736" bottom="0.39370078740157483" header="0.19685039370078741" footer="0.31496062992125984"/>
  <pageSetup paperSize="9" scale="90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U36"/>
  <sheetViews>
    <sheetView workbookViewId="0"/>
  </sheetViews>
  <sheetFormatPr defaultRowHeight="12.75"/>
  <cols>
    <col min="1" max="1" width="2.28515625" style="219" customWidth="1"/>
    <col min="2" max="2" width="2" style="220" customWidth="1"/>
    <col min="3" max="3" width="25.85546875" style="220" customWidth="1"/>
    <col min="4" max="4" width="8.42578125" style="220" bestFit="1" customWidth="1"/>
    <col min="5" max="5" width="11.28515625" style="220" bestFit="1" customWidth="1"/>
    <col min="6" max="6" width="8.42578125" style="220" bestFit="1" customWidth="1"/>
    <col min="7" max="7" width="10.140625" style="220" bestFit="1" customWidth="1"/>
    <col min="8" max="8" width="8.42578125" style="220" bestFit="1" customWidth="1"/>
    <col min="9" max="9" width="10.140625" style="220" bestFit="1" customWidth="1"/>
    <col min="10" max="10" width="8.42578125" style="220" bestFit="1" customWidth="1"/>
    <col min="11" max="11" width="11.28515625" style="220" bestFit="1" customWidth="1"/>
    <col min="12" max="12" width="8.42578125" style="220" bestFit="1" customWidth="1"/>
    <col min="13" max="13" width="10.140625" style="220" bestFit="1" customWidth="1"/>
    <col min="14" max="14" width="8.42578125" style="220" bestFit="1" customWidth="1"/>
    <col min="15" max="15" width="10.140625" style="220" bestFit="1" customWidth="1"/>
    <col min="16" max="16" width="8.42578125" style="220" bestFit="1" customWidth="1"/>
    <col min="17" max="17" width="10.140625" style="220" bestFit="1" customWidth="1"/>
    <col min="18" max="18" width="8.42578125" style="220" bestFit="1" customWidth="1"/>
    <col min="19" max="19" width="10.28515625" style="220" bestFit="1" customWidth="1"/>
    <col min="20" max="20" width="8.42578125" style="220" bestFit="1" customWidth="1"/>
    <col min="21" max="21" width="10.140625" style="220" bestFit="1" customWidth="1"/>
    <col min="22" max="237" width="9.140625" style="220"/>
    <col min="238" max="238" width="5.5703125" style="220" customWidth="1"/>
    <col min="239" max="239" width="7.42578125" style="220" customWidth="1"/>
    <col min="240" max="240" width="25.85546875" style="220" customWidth="1"/>
    <col min="241" max="241" width="8.42578125" style="220" bestFit="1" customWidth="1"/>
    <col min="242" max="242" width="11.28515625" style="220" bestFit="1" customWidth="1"/>
    <col min="243" max="243" width="8.42578125" style="220" bestFit="1" customWidth="1"/>
    <col min="244" max="244" width="10.140625" style="220" bestFit="1" customWidth="1"/>
    <col min="245" max="245" width="8.42578125" style="220" bestFit="1" customWidth="1"/>
    <col min="246" max="246" width="10.140625" style="220" bestFit="1" customWidth="1"/>
    <col min="247" max="247" width="8.42578125" style="220" bestFit="1" customWidth="1"/>
    <col min="248" max="248" width="11.28515625" style="220" bestFit="1" customWidth="1"/>
    <col min="249" max="249" width="8.42578125" style="220" bestFit="1" customWidth="1"/>
    <col min="250" max="250" width="10.140625" style="220" bestFit="1" customWidth="1"/>
    <col min="251" max="251" width="8.42578125" style="220" bestFit="1" customWidth="1"/>
    <col min="252" max="252" width="10.140625" style="220" bestFit="1" customWidth="1"/>
    <col min="253" max="253" width="8.42578125" style="220" bestFit="1" customWidth="1"/>
    <col min="254" max="254" width="10.140625" style="220" bestFit="1" customWidth="1"/>
    <col min="255" max="255" width="8.42578125" style="220" bestFit="1" customWidth="1"/>
    <col min="256" max="256" width="10.28515625" style="220" bestFit="1" customWidth="1"/>
    <col min="257" max="257" width="8.42578125" style="220" bestFit="1" customWidth="1"/>
    <col min="258" max="258" width="10.140625" style="220" bestFit="1" customWidth="1"/>
    <col min="259" max="493" width="9.140625" style="220"/>
    <col min="494" max="494" width="5.5703125" style="220" customWidth="1"/>
    <col min="495" max="495" width="7.42578125" style="220" customWidth="1"/>
    <col min="496" max="496" width="25.85546875" style="220" customWidth="1"/>
    <col min="497" max="497" width="8.42578125" style="220" bestFit="1" customWidth="1"/>
    <col min="498" max="498" width="11.28515625" style="220" bestFit="1" customWidth="1"/>
    <col min="499" max="499" width="8.42578125" style="220" bestFit="1" customWidth="1"/>
    <col min="500" max="500" width="10.140625" style="220" bestFit="1" customWidth="1"/>
    <col min="501" max="501" width="8.42578125" style="220" bestFit="1" customWidth="1"/>
    <col min="502" max="502" width="10.140625" style="220" bestFit="1" customWidth="1"/>
    <col min="503" max="503" width="8.42578125" style="220" bestFit="1" customWidth="1"/>
    <col min="504" max="504" width="11.28515625" style="220" bestFit="1" customWidth="1"/>
    <col min="505" max="505" width="8.42578125" style="220" bestFit="1" customWidth="1"/>
    <col min="506" max="506" width="10.140625" style="220" bestFit="1" customWidth="1"/>
    <col min="507" max="507" width="8.42578125" style="220" bestFit="1" customWidth="1"/>
    <col min="508" max="508" width="10.140625" style="220" bestFit="1" customWidth="1"/>
    <col min="509" max="509" width="8.42578125" style="220" bestFit="1" customWidth="1"/>
    <col min="510" max="510" width="10.140625" style="220" bestFit="1" customWidth="1"/>
    <col min="511" max="511" width="8.42578125" style="220" bestFit="1" customWidth="1"/>
    <col min="512" max="512" width="10.28515625" style="220" bestFit="1" customWidth="1"/>
    <col min="513" max="513" width="8.42578125" style="220" bestFit="1" customWidth="1"/>
    <col min="514" max="514" width="10.140625" style="220" bestFit="1" customWidth="1"/>
    <col min="515" max="749" width="9.140625" style="220"/>
    <col min="750" max="750" width="5.5703125" style="220" customWidth="1"/>
    <col min="751" max="751" width="7.42578125" style="220" customWidth="1"/>
    <col min="752" max="752" width="25.85546875" style="220" customWidth="1"/>
    <col min="753" max="753" width="8.42578125" style="220" bestFit="1" customWidth="1"/>
    <col min="754" max="754" width="11.28515625" style="220" bestFit="1" customWidth="1"/>
    <col min="755" max="755" width="8.42578125" style="220" bestFit="1" customWidth="1"/>
    <col min="756" max="756" width="10.140625" style="220" bestFit="1" customWidth="1"/>
    <col min="757" max="757" width="8.42578125" style="220" bestFit="1" customWidth="1"/>
    <col min="758" max="758" width="10.140625" style="220" bestFit="1" customWidth="1"/>
    <col min="759" max="759" width="8.42578125" style="220" bestFit="1" customWidth="1"/>
    <col min="760" max="760" width="11.28515625" style="220" bestFit="1" customWidth="1"/>
    <col min="761" max="761" width="8.42578125" style="220" bestFit="1" customWidth="1"/>
    <col min="762" max="762" width="10.140625" style="220" bestFit="1" customWidth="1"/>
    <col min="763" max="763" width="8.42578125" style="220" bestFit="1" customWidth="1"/>
    <col min="764" max="764" width="10.140625" style="220" bestFit="1" customWidth="1"/>
    <col min="765" max="765" width="8.42578125" style="220" bestFit="1" customWidth="1"/>
    <col min="766" max="766" width="10.140625" style="220" bestFit="1" customWidth="1"/>
    <col min="767" max="767" width="8.42578125" style="220" bestFit="1" customWidth="1"/>
    <col min="768" max="768" width="10.28515625" style="220" bestFit="1" customWidth="1"/>
    <col min="769" max="769" width="8.42578125" style="220" bestFit="1" customWidth="1"/>
    <col min="770" max="770" width="10.140625" style="220" bestFit="1" customWidth="1"/>
    <col min="771" max="1005" width="9.140625" style="220"/>
    <col min="1006" max="1006" width="5.5703125" style="220" customWidth="1"/>
    <col min="1007" max="1007" width="7.42578125" style="220" customWidth="1"/>
    <col min="1008" max="1008" width="25.85546875" style="220" customWidth="1"/>
    <col min="1009" max="1009" width="8.42578125" style="220" bestFit="1" customWidth="1"/>
    <col min="1010" max="1010" width="11.28515625" style="220" bestFit="1" customWidth="1"/>
    <col min="1011" max="1011" width="8.42578125" style="220" bestFit="1" customWidth="1"/>
    <col min="1012" max="1012" width="10.140625" style="220" bestFit="1" customWidth="1"/>
    <col min="1013" max="1013" width="8.42578125" style="220" bestFit="1" customWidth="1"/>
    <col min="1014" max="1014" width="10.140625" style="220" bestFit="1" customWidth="1"/>
    <col min="1015" max="1015" width="8.42578125" style="220" bestFit="1" customWidth="1"/>
    <col min="1016" max="1016" width="11.28515625" style="220" bestFit="1" customWidth="1"/>
    <col min="1017" max="1017" width="8.42578125" style="220" bestFit="1" customWidth="1"/>
    <col min="1018" max="1018" width="10.140625" style="220" bestFit="1" customWidth="1"/>
    <col min="1019" max="1019" width="8.42578125" style="220" bestFit="1" customWidth="1"/>
    <col min="1020" max="1020" width="10.140625" style="220" bestFit="1" customWidth="1"/>
    <col min="1021" max="1021" width="8.42578125" style="220" bestFit="1" customWidth="1"/>
    <col min="1022" max="1022" width="10.140625" style="220" bestFit="1" customWidth="1"/>
    <col min="1023" max="1023" width="8.42578125" style="220" bestFit="1" customWidth="1"/>
    <col min="1024" max="1024" width="10.28515625" style="220" bestFit="1" customWidth="1"/>
    <col min="1025" max="1025" width="8.42578125" style="220" bestFit="1" customWidth="1"/>
    <col min="1026" max="1026" width="10.140625" style="220" bestFit="1" customWidth="1"/>
    <col min="1027" max="1261" width="9.140625" style="220"/>
    <col min="1262" max="1262" width="5.5703125" style="220" customWidth="1"/>
    <col min="1263" max="1263" width="7.42578125" style="220" customWidth="1"/>
    <col min="1264" max="1264" width="25.85546875" style="220" customWidth="1"/>
    <col min="1265" max="1265" width="8.42578125" style="220" bestFit="1" customWidth="1"/>
    <col min="1266" max="1266" width="11.28515625" style="220" bestFit="1" customWidth="1"/>
    <col min="1267" max="1267" width="8.42578125" style="220" bestFit="1" customWidth="1"/>
    <col min="1268" max="1268" width="10.140625" style="220" bestFit="1" customWidth="1"/>
    <col min="1269" max="1269" width="8.42578125" style="220" bestFit="1" customWidth="1"/>
    <col min="1270" max="1270" width="10.140625" style="220" bestFit="1" customWidth="1"/>
    <col min="1271" max="1271" width="8.42578125" style="220" bestFit="1" customWidth="1"/>
    <col min="1272" max="1272" width="11.28515625" style="220" bestFit="1" customWidth="1"/>
    <col min="1273" max="1273" width="8.42578125" style="220" bestFit="1" customWidth="1"/>
    <col min="1274" max="1274" width="10.140625" style="220" bestFit="1" customWidth="1"/>
    <col min="1275" max="1275" width="8.42578125" style="220" bestFit="1" customWidth="1"/>
    <col min="1276" max="1276" width="10.140625" style="220" bestFit="1" customWidth="1"/>
    <col min="1277" max="1277" width="8.42578125" style="220" bestFit="1" customWidth="1"/>
    <col min="1278" max="1278" width="10.140625" style="220" bestFit="1" customWidth="1"/>
    <col min="1279" max="1279" width="8.42578125" style="220" bestFit="1" customWidth="1"/>
    <col min="1280" max="1280" width="10.28515625" style="220" bestFit="1" customWidth="1"/>
    <col min="1281" max="1281" width="8.42578125" style="220" bestFit="1" customWidth="1"/>
    <col min="1282" max="1282" width="10.140625" style="220" bestFit="1" customWidth="1"/>
    <col min="1283" max="1517" width="9.140625" style="220"/>
    <col min="1518" max="1518" width="5.5703125" style="220" customWidth="1"/>
    <col min="1519" max="1519" width="7.42578125" style="220" customWidth="1"/>
    <col min="1520" max="1520" width="25.85546875" style="220" customWidth="1"/>
    <col min="1521" max="1521" width="8.42578125" style="220" bestFit="1" customWidth="1"/>
    <col min="1522" max="1522" width="11.28515625" style="220" bestFit="1" customWidth="1"/>
    <col min="1523" max="1523" width="8.42578125" style="220" bestFit="1" customWidth="1"/>
    <col min="1524" max="1524" width="10.140625" style="220" bestFit="1" customWidth="1"/>
    <col min="1525" max="1525" width="8.42578125" style="220" bestFit="1" customWidth="1"/>
    <col min="1526" max="1526" width="10.140625" style="220" bestFit="1" customWidth="1"/>
    <col min="1527" max="1527" width="8.42578125" style="220" bestFit="1" customWidth="1"/>
    <col min="1528" max="1528" width="11.28515625" style="220" bestFit="1" customWidth="1"/>
    <col min="1529" max="1529" width="8.42578125" style="220" bestFit="1" customWidth="1"/>
    <col min="1530" max="1530" width="10.140625" style="220" bestFit="1" customWidth="1"/>
    <col min="1531" max="1531" width="8.42578125" style="220" bestFit="1" customWidth="1"/>
    <col min="1532" max="1532" width="10.140625" style="220" bestFit="1" customWidth="1"/>
    <col min="1533" max="1533" width="8.42578125" style="220" bestFit="1" customWidth="1"/>
    <col min="1534" max="1534" width="10.140625" style="220" bestFit="1" customWidth="1"/>
    <col min="1535" max="1535" width="8.42578125" style="220" bestFit="1" customWidth="1"/>
    <col min="1536" max="1536" width="10.28515625" style="220" bestFit="1" customWidth="1"/>
    <col min="1537" max="1537" width="8.42578125" style="220" bestFit="1" customWidth="1"/>
    <col min="1538" max="1538" width="10.140625" style="220" bestFit="1" customWidth="1"/>
    <col min="1539" max="1773" width="9.140625" style="220"/>
    <col min="1774" max="1774" width="5.5703125" style="220" customWidth="1"/>
    <col min="1775" max="1775" width="7.42578125" style="220" customWidth="1"/>
    <col min="1776" max="1776" width="25.85546875" style="220" customWidth="1"/>
    <col min="1777" max="1777" width="8.42578125" style="220" bestFit="1" customWidth="1"/>
    <col min="1778" max="1778" width="11.28515625" style="220" bestFit="1" customWidth="1"/>
    <col min="1779" max="1779" width="8.42578125" style="220" bestFit="1" customWidth="1"/>
    <col min="1780" max="1780" width="10.140625" style="220" bestFit="1" customWidth="1"/>
    <col min="1781" max="1781" width="8.42578125" style="220" bestFit="1" customWidth="1"/>
    <col min="1782" max="1782" width="10.140625" style="220" bestFit="1" customWidth="1"/>
    <col min="1783" max="1783" width="8.42578125" style="220" bestFit="1" customWidth="1"/>
    <col min="1784" max="1784" width="11.28515625" style="220" bestFit="1" customWidth="1"/>
    <col min="1785" max="1785" width="8.42578125" style="220" bestFit="1" customWidth="1"/>
    <col min="1786" max="1786" width="10.140625" style="220" bestFit="1" customWidth="1"/>
    <col min="1787" max="1787" width="8.42578125" style="220" bestFit="1" customWidth="1"/>
    <col min="1788" max="1788" width="10.140625" style="220" bestFit="1" customWidth="1"/>
    <col min="1789" max="1789" width="8.42578125" style="220" bestFit="1" customWidth="1"/>
    <col min="1790" max="1790" width="10.140625" style="220" bestFit="1" customWidth="1"/>
    <col min="1791" max="1791" width="8.42578125" style="220" bestFit="1" customWidth="1"/>
    <col min="1792" max="1792" width="10.28515625" style="220" bestFit="1" customWidth="1"/>
    <col min="1793" max="1793" width="8.42578125" style="220" bestFit="1" customWidth="1"/>
    <col min="1794" max="1794" width="10.140625" style="220" bestFit="1" customWidth="1"/>
    <col min="1795" max="2029" width="9.140625" style="220"/>
    <col min="2030" max="2030" width="5.5703125" style="220" customWidth="1"/>
    <col min="2031" max="2031" width="7.42578125" style="220" customWidth="1"/>
    <col min="2032" max="2032" width="25.85546875" style="220" customWidth="1"/>
    <col min="2033" max="2033" width="8.42578125" style="220" bestFit="1" customWidth="1"/>
    <col min="2034" max="2034" width="11.28515625" style="220" bestFit="1" customWidth="1"/>
    <col min="2035" max="2035" width="8.42578125" style="220" bestFit="1" customWidth="1"/>
    <col min="2036" max="2036" width="10.140625" style="220" bestFit="1" customWidth="1"/>
    <col min="2037" max="2037" width="8.42578125" style="220" bestFit="1" customWidth="1"/>
    <col min="2038" max="2038" width="10.140625" style="220" bestFit="1" customWidth="1"/>
    <col min="2039" max="2039" width="8.42578125" style="220" bestFit="1" customWidth="1"/>
    <col min="2040" max="2040" width="11.28515625" style="220" bestFit="1" customWidth="1"/>
    <col min="2041" max="2041" width="8.42578125" style="220" bestFit="1" customWidth="1"/>
    <col min="2042" max="2042" width="10.140625" style="220" bestFit="1" customWidth="1"/>
    <col min="2043" max="2043" width="8.42578125" style="220" bestFit="1" customWidth="1"/>
    <col min="2044" max="2044" width="10.140625" style="220" bestFit="1" customWidth="1"/>
    <col min="2045" max="2045" width="8.42578125" style="220" bestFit="1" customWidth="1"/>
    <col min="2046" max="2046" width="10.140625" style="220" bestFit="1" customWidth="1"/>
    <col min="2047" max="2047" width="8.42578125" style="220" bestFit="1" customWidth="1"/>
    <col min="2048" max="2048" width="10.28515625" style="220" bestFit="1" customWidth="1"/>
    <col min="2049" max="2049" width="8.42578125" style="220" bestFit="1" customWidth="1"/>
    <col min="2050" max="2050" width="10.140625" style="220" bestFit="1" customWidth="1"/>
    <col min="2051" max="2285" width="9.140625" style="220"/>
    <col min="2286" max="2286" width="5.5703125" style="220" customWidth="1"/>
    <col min="2287" max="2287" width="7.42578125" style="220" customWidth="1"/>
    <col min="2288" max="2288" width="25.85546875" style="220" customWidth="1"/>
    <col min="2289" max="2289" width="8.42578125" style="220" bestFit="1" customWidth="1"/>
    <col min="2290" max="2290" width="11.28515625" style="220" bestFit="1" customWidth="1"/>
    <col min="2291" max="2291" width="8.42578125" style="220" bestFit="1" customWidth="1"/>
    <col min="2292" max="2292" width="10.140625" style="220" bestFit="1" customWidth="1"/>
    <col min="2293" max="2293" width="8.42578125" style="220" bestFit="1" customWidth="1"/>
    <col min="2294" max="2294" width="10.140625" style="220" bestFit="1" customWidth="1"/>
    <col min="2295" max="2295" width="8.42578125" style="220" bestFit="1" customWidth="1"/>
    <col min="2296" max="2296" width="11.28515625" style="220" bestFit="1" customWidth="1"/>
    <col min="2297" max="2297" width="8.42578125" style="220" bestFit="1" customWidth="1"/>
    <col min="2298" max="2298" width="10.140625" style="220" bestFit="1" customWidth="1"/>
    <col min="2299" max="2299" width="8.42578125" style="220" bestFit="1" customWidth="1"/>
    <col min="2300" max="2300" width="10.140625" style="220" bestFit="1" customWidth="1"/>
    <col min="2301" max="2301" width="8.42578125" style="220" bestFit="1" customWidth="1"/>
    <col min="2302" max="2302" width="10.140625" style="220" bestFit="1" customWidth="1"/>
    <col min="2303" max="2303" width="8.42578125" style="220" bestFit="1" customWidth="1"/>
    <col min="2304" max="2304" width="10.28515625" style="220" bestFit="1" customWidth="1"/>
    <col min="2305" max="2305" width="8.42578125" style="220" bestFit="1" customWidth="1"/>
    <col min="2306" max="2306" width="10.140625" style="220" bestFit="1" customWidth="1"/>
    <col min="2307" max="2541" width="9.140625" style="220"/>
    <col min="2542" max="2542" width="5.5703125" style="220" customWidth="1"/>
    <col min="2543" max="2543" width="7.42578125" style="220" customWidth="1"/>
    <col min="2544" max="2544" width="25.85546875" style="220" customWidth="1"/>
    <col min="2545" max="2545" width="8.42578125" style="220" bestFit="1" customWidth="1"/>
    <col min="2546" max="2546" width="11.28515625" style="220" bestFit="1" customWidth="1"/>
    <col min="2547" max="2547" width="8.42578125" style="220" bestFit="1" customWidth="1"/>
    <col min="2548" max="2548" width="10.140625" style="220" bestFit="1" customWidth="1"/>
    <col min="2549" max="2549" width="8.42578125" style="220" bestFit="1" customWidth="1"/>
    <col min="2550" max="2550" width="10.140625" style="220" bestFit="1" customWidth="1"/>
    <col min="2551" max="2551" width="8.42578125" style="220" bestFit="1" customWidth="1"/>
    <col min="2552" max="2552" width="11.28515625" style="220" bestFit="1" customWidth="1"/>
    <col min="2553" max="2553" width="8.42578125" style="220" bestFit="1" customWidth="1"/>
    <col min="2554" max="2554" width="10.140625" style="220" bestFit="1" customWidth="1"/>
    <col min="2555" max="2555" width="8.42578125" style="220" bestFit="1" customWidth="1"/>
    <col min="2556" max="2556" width="10.140625" style="220" bestFit="1" customWidth="1"/>
    <col min="2557" max="2557" width="8.42578125" style="220" bestFit="1" customWidth="1"/>
    <col min="2558" max="2558" width="10.140625" style="220" bestFit="1" customWidth="1"/>
    <col min="2559" max="2559" width="8.42578125" style="220" bestFit="1" customWidth="1"/>
    <col min="2560" max="2560" width="10.28515625" style="220" bestFit="1" customWidth="1"/>
    <col min="2561" max="2561" width="8.42578125" style="220" bestFit="1" customWidth="1"/>
    <col min="2562" max="2562" width="10.140625" style="220" bestFit="1" customWidth="1"/>
    <col min="2563" max="2797" width="9.140625" style="220"/>
    <col min="2798" max="2798" width="5.5703125" style="220" customWidth="1"/>
    <col min="2799" max="2799" width="7.42578125" style="220" customWidth="1"/>
    <col min="2800" max="2800" width="25.85546875" style="220" customWidth="1"/>
    <col min="2801" max="2801" width="8.42578125" style="220" bestFit="1" customWidth="1"/>
    <col min="2802" max="2802" width="11.28515625" style="220" bestFit="1" customWidth="1"/>
    <col min="2803" max="2803" width="8.42578125" style="220" bestFit="1" customWidth="1"/>
    <col min="2804" max="2804" width="10.140625" style="220" bestFit="1" customWidth="1"/>
    <col min="2805" max="2805" width="8.42578125" style="220" bestFit="1" customWidth="1"/>
    <col min="2806" max="2806" width="10.140625" style="220" bestFit="1" customWidth="1"/>
    <col min="2807" max="2807" width="8.42578125" style="220" bestFit="1" customWidth="1"/>
    <col min="2808" max="2808" width="11.28515625" style="220" bestFit="1" customWidth="1"/>
    <col min="2809" max="2809" width="8.42578125" style="220" bestFit="1" customWidth="1"/>
    <col min="2810" max="2810" width="10.140625" style="220" bestFit="1" customWidth="1"/>
    <col min="2811" max="2811" width="8.42578125" style="220" bestFit="1" customWidth="1"/>
    <col min="2812" max="2812" width="10.140625" style="220" bestFit="1" customWidth="1"/>
    <col min="2813" max="2813" width="8.42578125" style="220" bestFit="1" customWidth="1"/>
    <col min="2814" max="2814" width="10.140625" style="220" bestFit="1" customWidth="1"/>
    <col min="2815" max="2815" width="8.42578125" style="220" bestFit="1" customWidth="1"/>
    <col min="2816" max="2816" width="10.28515625" style="220" bestFit="1" customWidth="1"/>
    <col min="2817" max="2817" width="8.42578125" style="220" bestFit="1" customWidth="1"/>
    <col min="2818" max="2818" width="10.140625" style="220" bestFit="1" customWidth="1"/>
    <col min="2819" max="3053" width="9.140625" style="220"/>
    <col min="3054" max="3054" width="5.5703125" style="220" customWidth="1"/>
    <col min="3055" max="3055" width="7.42578125" style="220" customWidth="1"/>
    <col min="3056" max="3056" width="25.85546875" style="220" customWidth="1"/>
    <col min="3057" max="3057" width="8.42578125" style="220" bestFit="1" customWidth="1"/>
    <col min="3058" max="3058" width="11.28515625" style="220" bestFit="1" customWidth="1"/>
    <col min="3059" max="3059" width="8.42578125" style="220" bestFit="1" customWidth="1"/>
    <col min="3060" max="3060" width="10.140625" style="220" bestFit="1" customWidth="1"/>
    <col min="3061" max="3061" width="8.42578125" style="220" bestFit="1" customWidth="1"/>
    <col min="3062" max="3062" width="10.140625" style="220" bestFit="1" customWidth="1"/>
    <col min="3063" max="3063" width="8.42578125" style="220" bestFit="1" customWidth="1"/>
    <col min="3064" max="3064" width="11.28515625" style="220" bestFit="1" customWidth="1"/>
    <col min="3065" max="3065" width="8.42578125" style="220" bestFit="1" customWidth="1"/>
    <col min="3066" max="3066" width="10.140625" style="220" bestFit="1" customWidth="1"/>
    <col min="3067" max="3067" width="8.42578125" style="220" bestFit="1" customWidth="1"/>
    <col min="3068" max="3068" width="10.140625" style="220" bestFit="1" customWidth="1"/>
    <col min="3069" max="3069" width="8.42578125" style="220" bestFit="1" customWidth="1"/>
    <col min="3070" max="3070" width="10.140625" style="220" bestFit="1" customWidth="1"/>
    <col min="3071" max="3071" width="8.42578125" style="220" bestFit="1" customWidth="1"/>
    <col min="3072" max="3072" width="10.28515625" style="220" bestFit="1" customWidth="1"/>
    <col min="3073" max="3073" width="8.42578125" style="220" bestFit="1" customWidth="1"/>
    <col min="3074" max="3074" width="10.140625" style="220" bestFit="1" customWidth="1"/>
    <col min="3075" max="3309" width="9.140625" style="220"/>
    <col min="3310" max="3310" width="5.5703125" style="220" customWidth="1"/>
    <col min="3311" max="3311" width="7.42578125" style="220" customWidth="1"/>
    <col min="3312" max="3312" width="25.85546875" style="220" customWidth="1"/>
    <col min="3313" max="3313" width="8.42578125" style="220" bestFit="1" customWidth="1"/>
    <col min="3314" max="3314" width="11.28515625" style="220" bestFit="1" customWidth="1"/>
    <col min="3315" max="3315" width="8.42578125" style="220" bestFit="1" customWidth="1"/>
    <col min="3316" max="3316" width="10.140625" style="220" bestFit="1" customWidth="1"/>
    <col min="3317" max="3317" width="8.42578125" style="220" bestFit="1" customWidth="1"/>
    <col min="3318" max="3318" width="10.140625" style="220" bestFit="1" customWidth="1"/>
    <col min="3319" max="3319" width="8.42578125" style="220" bestFit="1" customWidth="1"/>
    <col min="3320" max="3320" width="11.28515625" style="220" bestFit="1" customWidth="1"/>
    <col min="3321" max="3321" width="8.42578125" style="220" bestFit="1" customWidth="1"/>
    <col min="3322" max="3322" width="10.140625" style="220" bestFit="1" customWidth="1"/>
    <col min="3323" max="3323" width="8.42578125" style="220" bestFit="1" customWidth="1"/>
    <col min="3324" max="3324" width="10.140625" style="220" bestFit="1" customWidth="1"/>
    <col min="3325" max="3325" width="8.42578125" style="220" bestFit="1" customWidth="1"/>
    <col min="3326" max="3326" width="10.140625" style="220" bestFit="1" customWidth="1"/>
    <col min="3327" max="3327" width="8.42578125" style="220" bestFit="1" customWidth="1"/>
    <col min="3328" max="3328" width="10.28515625" style="220" bestFit="1" customWidth="1"/>
    <col min="3329" max="3329" width="8.42578125" style="220" bestFit="1" customWidth="1"/>
    <col min="3330" max="3330" width="10.140625" style="220" bestFit="1" customWidth="1"/>
    <col min="3331" max="3565" width="9.140625" style="220"/>
    <col min="3566" max="3566" width="5.5703125" style="220" customWidth="1"/>
    <col min="3567" max="3567" width="7.42578125" style="220" customWidth="1"/>
    <col min="3568" max="3568" width="25.85546875" style="220" customWidth="1"/>
    <col min="3569" max="3569" width="8.42578125" style="220" bestFit="1" customWidth="1"/>
    <col min="3570" max="3570" width="11.28515625" style="220" bestFit="1" customWidth="1"/>
    <col min="3571" max="3571" width="8.42578125" style="220" bestFit="1" customWidth="1"/>
    <col min="3572" max="3572" width="10.140625" style="220" bestFit="1" customWidth="1"/>
    <col min="3573" max="3573" width="8.42578125" style="220" bestFit="1" customWidth="1"/>
    <col min="3574" max="3574" width="10.140625" style="220" bestFit="1" customWidth="1"/>
    <col min="3575" max="3575" width="8.42578125" style="220" bestFit="1" customWidth="1"/>
    <col min="3576" max="3576" width="11.28515625" style="220" bestFit="1" customWidth="1"/>
    <col min="3577" max="3577" width="8.42578125" style="220" bestFit="1" customWidth="1"/>
    <col min="3578" max="3578" width="10.140625" style="220" bestFit="1" customWidth="1"/>
    <col min="3579" max="3579" width="8.42578125" style="220" bestFit="1" customWidth="1"/>
    <col min="3580" max="3580" width="10.140625" style="220" bestFit="1" customWidth="1"/>
    <col min="3581" max="3581" width="8.42578125" style="220" bestFit="1" customWidth="1"/>
    <col min="3582" max="3582" width="10.140625" style="220" bestFit="1" customWidth="1"/>
    <col min="3583" max="3583" width="8.42578125" style="220" bestFit="1" customWidth="1"/>
    <col min="3584" max="3584" width="10.28515625" style="220" bestFit="1" customWidth="1"/>
    <col min="3585" max="3585" width="8.42578125" style="220" bestFit="1" customWidth="1"/>
    <col min="3586" max="3586" width="10.140625" style="220" bestFit="1" customWidth="1"/>
    <col min="3587" max="3821" width="9.140625" style="220"/>
    <col min="3822" max="3822" width="5.5703125" style="220" customWidth="1"/>
    <col min="3823" max="3823" width="7.42578125" style="220" customWidth="1"/>
    <col min="3824" max="3824" width="25.85546875" style="220" customWidth="1"/>
    <col min="3825" max="3825" width="8.42578125" style="220" bestFit="1" customWidth="1"/>
    <col min="3826" max="3826" width="11.28515625" style="220" bestFit="1" customWidth="1"/>
    <col min="3827" max="3827" width="8.42578125" style="220" bestFit="1" customWidth="1"/>
    <col min="3828" max="3828" width="10.140625" style="220" bestFit="1" customWidth="1"/>
    <col min="3829" max="3829" width="8.42578125" style="220" bestFit="1" customWidth="1"/>
    <col min="3830" max="3830" width="10.140625" style="220" bestFit="1" customWidth="1"/>
    <col min="3831" max="3831" width="8.42578125" style="220" bestFit="1" customWidth="1"/>
    <col min="3832" max="3832" width="11.28515625" style="220" bestFit="1" customWidth="1"/>
    <col min="3833" max="3833" width="8.42578125" style="220" bestFit="1" customWidth="1"/>
    <col min="3834" max="3834" width="10.140625" style="220" bestFit="1" customWidth="1"/>
    <col min="3835" max="3835" width="8.42578125" style="220" bestFit="1" customWidth="1"/>
    <col min="3836" max="3836" width="10.140625" style="220" bestFit="1" customWidth="1"/>
    <col min="3837" max="3837" width="8.42578125" style="220" bestFit="1" customWidth="1"/>
    <col min="3838" max="3838" width="10.140625" style="220" bestFit="1" customWidth="1"/>
    <col min="3839" max="3839" width="8.42578125" style="220" bestFit="1" customWidth="1"/>
    <col min="3840" max="3840" width="10.28515625" style="220" bestFit="1" customWidth="1"/>
    <col min="3841" max="3841" width="8.42578125" style="220" bestFit="1" customWidth="1"/>
    <col min="3842" max="3842" width="10.140625" style="220" bestFit="1" customWidth="1"/>
    <col min="3843" max="4077" width="9.140625" style="220"/>
    <col min="4078" max="4078" width="5.5703125" style="220" customWidth="1"/>
    <col min="4079" max="4079" width="7.42578125" style="220" customWidth="1"/>
    <col min="4080" max="4080" width="25.85546875" style="220" customWidth="1"/>
    <col min="4081" max="4081" width="8.42578125" style="220" bestFit="1" customWidth="1"/>
    <col min="4082" max="4082" width="11.28515625" style="220" bestFit="1" customWidth="1"/>
    <col min="4083" max="4083" width="8.42578125" style="220" bestFit="1" customWidth="1"/>
    <col min="4084" max="4084" width="10.140625" style="220" bestFit="1" customWidth="1"/>
    <col min="4085" max="4085" width="8.42578125" style="220" bestFit="1" customWidth="1"/>
    <col min="4086" max="4086" width="10.140625" style="220" bestFit="1" customWidth="1"/>
    <col min="4087" max="4087" width="8.42578125" style="220" bestFit="1" customWidth="1"/>
    <col min="4088" max="4088" width="11.28515625" style="220" bestFit="1" customWidth="1"/>
    <col min="4089" max="4089" width="8.42578125" style="220" bestFit="1" customWidth="1"/>
    <col min="4090" max="4090" width="10.140625" style="220" bestFit="1" customWidth="1"/>
    <col min="4091" max="4091" width="8.42578125" style="220" bestFit="1" customWidth="1"/>
    <col min="4092" max="4092" width="10.140625" style="220" bestFit="1" customWidth="1"/>
    <col min="4093" max="4093" width="8.42578125" style="220" bestFit="1" customWidth="1"/>
    <col min="4094" max="4094" width="10.140625" style="220" bestFit="1" customWidth="1"/>
    <col min="4095" max="4095" width="8.42578125" style="220" bestFit="1" customWidth="1"/>
    <col min="4096" max="4096" width="10.28515625" style="220" bestFit="1" customWidth="1"/>
    <col min="4097" max="4097" width="8.42578125" style="220" bestFit="1" customWidth="1"/>
    <col min="4098" max="4098" width="10.140625" style="220" bestFit="1" customWidth="1"/>
    <col min="4099" max="4333" width="9.140625" style="220"/>
    <col min="4334" max="4334" width="5.5703125" style="220" customWidth="1"/>
    <col min="4335" max="4335" width="7.42578125" style="220" customWidth="1"/>
    <col min="4336" max="4336" width="25.85546875" style="220" customWidth="1"/>
    <col min="4337" max="4337" width="8.42578125" style="220" bestFit="1" customWidth="1"/>
    <col min="4338" max="4338" width="11.28515625" style="220" bestFit="1" customWidth="1"/>
    <col min="4339" max="4339" width="8.42578125" style="220" bestFit="1" customWidth="1"/>
    <col min="4340" max="4340" width="10.140625" style="220" bestFit="1" customWidth="1"/>
    <col min="4341" max="4341" width="8.42578125" style="220" bestFit="1" customWidth="1"/>
    <col min="4342" max="4342" width="10.140625" style="220" bestFit="1" customWidth="1"/>
    <col min="4343" max="4343" width="8.42578125" style="220" bestFit="1" customWidth="1"/>
    <col min="4344" max="4344" width="11.28515625" style="220" bestFit="1" customWidth="1"/>
    <col min="4345" max="4345" width="8.42578125" style="220" bestFit="1" customWidth="1"/>
    <col min="4346" max="4346" width="10.140625" style="220" bestFit="1" customWidth="1"/>
    <col min="4347" max="4347" width="8.42578125" style="220" bestFit="1" customWidth="1"/>
    <col min="4348" max="4348" width="10.140625" style="220" bestFit="1" customWidth="1"/>
    <col min="4349" max="4349" width="8.42578125" style="220" bestFit="1" customWidth="1"/>
    <col min="4350" max="4350" width="10.140625" style="220" bestFit="1" customWidth="1"/>
    <col min="4351" max="4351" width="8.42578125" style="220" bestFit="1" customWidth="1"/>
    <col min="4352" max="4352" width="10.28515625" style="220" bestFit="1" customWidth="1"/>
    <col min="4353" max="4353" width="8.42578125" style="220" bestFit="1" customWidth="1"/>
    <col min="4354" max="4354" width="10.140625" style="220" bestFit="1" customWidth="1"/>
    <col min="4355" max="4589" width="9.140625" style="220"/>
    <col min="4590" max="4590" width="5.5703125" style="220" customWidth="1"/>
    <col min="4591" max="4591" width="7.42578125" style="220" customWidth="1"/>
    <col min="4592" max="4592" width="25.85546875" style="220" customWidth="1"/>
    <col min="4593" max="4593" width="8.42578125" style="220" bestFit="1" customWidth="1"/>
    <col min="4594" max="4594" width="11.28515625" style="220" bestFit="1" customWidth="1"/>
    <col min="4595" max="4595" width="8.42578125" style="220" bestFit="1" customWidth="1"/>
    <col min="4596" max="4596" width="10.140625" style="220" bestFit="1" customWidth="1"/>
    <col min="4597" max="4597" width="8.42578125" style="220" bestFit="1" customWidth="1"/>
    <col min="4598" max="4598" width="10.140625" style="220" bestFit="1" customWidth="1"/>
    <col min="4599" max="4599" width="8.42578125" style="220" bestFit="1" customWidth="1"/>
    <col min="4600" max="4600" width="11.28515625" style="220" bestFit="1" customWidth="1"/>
    <col min="4601" max="4601" width="8.42578125" style="220" bestFit="1" customWidth="1"/>
    <col min="4602" max="4602" width="10.140625" style="220" bestFit="1" customWidth="1"/>
    <col min="4603" max="4603" width="8.42578125" style="220" bestFit="1" customWidth="1"/>
    <col min="4604" max="4604" width="10.140625" style="220" bestFit="1" customWidth="1"/>
    <col min="4605" max="4605" width="8.42578125" style="220" bestFit="1" customWidth="1"/>
    <col min="4606" max="4606" width="10.140625" style="220" bestFit="1" customWidth="1"/>
    <col min="4607" max="4607" width="8.42578125" style="220" bestFit="1" customWidth="1"/>
    <col min="4608" max="4608" width="10.28515625" style="220" bestFit="1" customWidth="1"/>
    <col min="4609" max="4609" width="8.42578125" style="220" bestFit="1" customWidth="1"/>
    <col min="4610" max="4610" width="10.140625" style="220" bestFit="1" customWidth="1"/>
    <col min="4611" max="4845" width="9.140625" style="220"/>
    <col min="4846" max="4846" width="5.5703125" style="220" customWidth="1"/>
    <col min="4847" max="4847" width="7.42578125" style="220" customWidth="1"/>
    <col min="4848" max="4848" width="25.85546875" style="220" customWidth="1"/>
    <col min="4849" max="4849" width="8.42578125" style="220" bestFit="1" customWidth="1"/>
    <col min="4850" max="4850" width="11.28515625" style="220" bestFit="1" customWidth="1"/>
    <col min="4851" max="4851" width="8.42578125" style="220" bestFit="1" customWidth="1"/>
    <col min="4852" max="4852" width="10.140625" style="220" bestFit="1" customWidth="1"/>
    <col min="4853" max="4853" width="8.42578125" style="220" bestFit="1" customWidth="1"/>
    <col min="4854" max="4854" width="10.140625" style="220" bestFit="1" customWidth="1"/>
    <col min="4855" max="4855" width="8.42578125" style="220" bestFit="1" customWidth="1"/>
    <col min="4856" max="4856" width="11.28515625" style="220" bestFit="1" customWidth="1"/>
    <col min="4857" max="4857" width="8.42578125" style="220" bestFit="1" customWidth="1"/>
    <col min="4858" max="4858" width="10.140625" style="220" bestFit="1" customWidth="1"/>
    <col min="4859" max="4859" width="8.42578125" style="220" bestFit="1" customWidth="1"/>
    <col min="4860" max="4860" width="10.140625" style="220" bestFit="1" customWidth="1"/>
    <col min="4861" max="4861" width="8.42578125" style="220" bestFit="1" customWidth="1"/>
    <col min="4862" max="4862" width="10.140625" style="220" bestFit="1" customWidth="1"/>
    <col min="4863" max="4863" width="8.42578125" style="220" bestFit="1" customWidth="1"/>
    <col min="4864" max="4864" width="10.28515625" style="220" bestFit="1" customWidth="1"/>
    <col min="4865" max="4865" width="8.42578125" style="220" bestFit="1" customWidth="1"/>
    <col min="4866" max="4866" width="10.140625" style="220" bestFit="1" customWidth="1"/>
    <col min="4867" max="5101" width="9.140625" style="220"/>
    <col min="5102" max="5102" width="5.5703125" style="220" customWidth="1"/>
    <col min="5103" max="5103" width="7.42578125" style="220" customWidth="1"/>
    <col min="5104" max="5104" width="25.85546875" style="220" customWidth="1"/>
    <col min="5105" max="5105" width="8.42578125" style="220" bestFit="1" customWidth="1"/>
    <col min="5106" max="5106" width="11.28515625" style="220" bestFit="1" customWidth="1"/>
    <col min="5107" max="5107" width="8.42578125" style="220" bestFit="1" customWidth="1"/>
    <col min="5108" max="5108" width="10.140625" style="220" bestFit="1" customWidth="1"/>
    <col min="5109" max="5109" width="8.42578125" style="220" bestFit="1" customWidth="1"/>
    <col min="5110" max="5110" width="10.140625" style="220" bestFit="1" customWidth="1"/>
    <col min="5111" max="5111" width="8.42578125" style="220" bestFit="1" customWidth="1"/>
    <col min="5112" max="5112" width="11.28515625" style="220" bestFit="1" customWidth="1"/>
    <col min="5113" max="5113" width="8.42578125" style="220" bestFit="1" customWidth="1"/>
    <col min="5114" max="5114" width="10.140625" style="220" bestFit="1" customWidth="1"/>
    <col min="5115" max="5115" width="8.42578125" style="220" bestFit="1" customWidth="1"/>
    <col min="5116" max="5116" width="10.140625" style="220" bestFit="1" customWidth="1"/>
    <col min="5117" max="5117" width="8.42578125" style="220" bestFit="1" customWidth="1"/>
    <col min="5118" max="5118" width="10.140625" style="220" bestFit="1" customWidth="1"/>
    <col min="5119" max="5119" width="8.42578125" style="220" bestFit="1" customWidth="1"/>
    <col min="5120" max="5120" width="10.28515625" style="220" bestFit="1" customWidth="1"/>
    <col min="5121" max="5121" width="8.42578125" style="220" bestFit="1" customWidth="1"/>
    <col min="5122" max="5122" width="10.140625" style="220" bestFit="1" customWidth="1"/>
    <col min="5123" max="5357" width="9.140625" style="220"/>
    <col min="5358" max="5358" width="5.5703125" style="220" customWidth="1"/>
    <col min="5359" max="5359" width="7.42578125" style="220" customWidth="1"/>
    <col min="5360" max="5360" width="25.85546875" style="220" customWidth="1"/>
    <col min="5361" max="5361" width="8.42578125" style="220" bestFit="1" customWidth="1"/>
    <col min="5362" max="5362" width="11.28515625" style="220" bestFit="1" customWidth="1"/>
    <col min="5363" max="5363" width="8.42578125" style="220" bestFit="1" customWidth="1"/>
    <col min="5364" max="5364" width="10.140625" style="220" bestFit="1" customWidth="1"/>
    <col min="5365" max="5365" width="8.42578125" style="220" bestFit="1" customWidth="1"/>
    <col min="5366" max="5366" width="10.140625" style="220" bestFit="1" customWidth="1"/>
    <col min="5367" max="5367" width="8.42578125" style="220" bestFit="1" customWidth="1"/>
    <col min="5368" max="5368" width="11.28515625" style="220" bestFit="1" customWidth="1"/>
    <col min="5369" max="5369" width="8.42578125" style="220" bestFit="1" customWidth="1"/>
    <col min="5370" max="5370" width="10.140625" style="220" bestFit="1" customWidth="1"/>
    <col min="5371" max="5371" width="8.42578125" style="220" bestFit="1" customWidth="1"/>
    <col min="5372" max="5372" width="10.140625" style="220" bestFit="1" customWidth="1"/>
    <col min="5373" max="5373" width="8.42578125" style="220" bestFit="1" customWidth="1"/>
    <col min="5374" max="5374" width="10.140625" style="220" bestFit="1" customWidth="1"/>
    <col min="5375" max="5375" width="8.42578125" style="220" bestFit="1" customWidth="1"/>
    <col min="5376" max="5376" width="10.28515625" style="220" bestFit="1" customWidth="1"/>
    <col min="5377" max="5377" width="8.42578125" style="220" bestFit="1" customWidth="1"/>
    <col min="5378" max="5378" width="10.140625" style="220" bestFit="1" customWidth="1"/>
    <col min="5379" max="5613" width="9.140625" style="220"/>
    <col min="5614" max="5614" width="5.5703125" style="220" customWidth="1"/>
    <col min="5615" max="5615" width="7.42578125" style="220" customWidth="1"/>
    <col min="5616" max="5616" width="25.85546875" style="220" customWidth="1"/>
    <col min="5617" max="5617" width="8.42578125" style="220" bestFit="1" customWidth="1"/>
    <col min="5618" max="5618" width="11.28515625" style="220" bestFit="1" customWidth="1"/>
    <col min="5619" max="5619" width="8.42578125" style="220" bestFit="1" customWidth="1"/>
    <col min="5620" max="5620" width="10.140625" style="220" bestFit="1" customWidth="1"/>
    <col min="5621" max="5621" width="8.42578125" style="220" bestFit="1" customWidth="1"/>
    <col min="5622" max="5622" width="10.140625" style="220" bestFit="1" customWidth="1"/>
    <col min="5623" max="5623" width="8.42578125" style="220" bestFit="1" customWidth="1"/>
    <col min="5624" max="5624" width="11.28515625" style="220" bestFit="1" customWidth="1"/>
    <col min="5625" max="5625" width="8.42578125" style="220" bestFit="1" customWidth="1"/>
    <col min="5626" max="5626" width="10.140625" style="220" bestFit="1" customWidth="1"/>
    <col min="5627" max="5627" width="8.42578125" style="220" bestFit="1" customWidth="1"/>
    <col min="5628" max="5628" width="10.140625" style="220" bestFit="1" customWidth="1"/>
    <col min="5629" max="5629" width="8.42578125" style="220" bestFit="1" customWidth="1"/>
    <col min="5630" max="5630" width="10.140625" style="220" bestFit="1" customWidth="1"/>
    <col min="5631" max="5631" width="8.42578125" style="220" bestFit="1" customWidth="1"/>
    <col min="5632" max="5632" width="10.28515625" style="220" bestFit="1" customWidth="1"/>
    <col min="5633" max="5633" width="8.42578125" style="220" bestFit="1" customWidth="1"/>
    <col min="5634" max="5634" width="10.140625" style="220" bestFit="1" customWidth="1"/>
    <col min="5635" max="5869" width="9.140625" style="220"/>
    <col min="5870" max="5870" width="5.5703125" style="220" customWidth="1"/>
    <col min="5871" max="5871" width="7.42578125" style="220" customWidth="1"/>
    <col min="5872" max="5872" width="25.85546875" style="220" customWidth="1"/>
    <col min="5873" max="5873" width="8.42578125" style="220" bestFit="1" customWidth="1"/>
    <col min="5874" max="5874" width="11.28515625" style="220" bestFit="1" customWidth="1"/>
    <col min="5875" max="5875" width="8.42578125" style="220" bestFit="1" customWidth="1"/>
    <col min="5876" max="5876" width="10.140625" style="220" bestFit="1" customWidth="1"/>
    <col min="5877" max="5877" width="8.42578125" style="220" bestFit="1" customWidth="1"/>
    <col min="5878" max="5878" width="10.140625" style="220" bestFit="1" customWidth="1"/>
    <col min="5879" max="5879" width="8.42578125" style="220" bestFit="1" customWidth="1"/>
    <col min="5880" max="5880" width="11.28515625" style="220" bestFit="1" customWidth="1"/>
    <col min="5881" max="5881" width="8.42578125" style="220" bestFit="1" customWidth="1"/>
    <col min="5882" max="5882" width="10.140625" style="220" bestFit="1" customWidth="1"/>
    <col min="5883" max="5883" width="8.42578125" style="220" bestFit="1" customWidth="1"/>
    <col min="5884" max="5884" width="10.140625" style="220" bestFit="1" customWidth="1"/>
    <col min="5885" max="5885" width="8.42578125" style="220" bestFit="1" customWidth="1"/>
    <col min="5886" max="5886" width="10.140625" style="220" bestFit="1" customWidth="1"/>
    <col min="5887" max="5887" width="8.42578125" style="220" bestFit="1" customWidth="1"/>
    <col min="5888" max="5888" width="10.28515625" style="220" bestFit="1" customWidth="1"/>
    <col min="5889" max="5889" width="8.42578125" style="220" bestFit="1" customWidth="1"/>
    <col min="5890" max="5890" width="10.140625" style="220" bestFit="1" customWidth="1"/>
    <col min="5891" max="6125" width="9.140625" style="220"/>
    <col min="6126" max="6126" width="5.5703125" style="220" customWidth="1"/>
    <col min="6127" max="6127" width="7.42578125" style="220" customWidth="1"/>
    <col min="6128" max="6128" width="25.85546875" style="220" customWidth="1"/>
    <col min="6129" max="6129" width="8.42578125" style="220" bestFit="1" customWidth="1"/>
    <col min="6130" max="6130" width="11.28515625" style="220" bestFit="1" customWidth="1"/>
    <col min="6131" max="6131" width="8.42578125" style="220" bestFit="1" customWidth="1"/>
    <col min="6132" max="6132" width="10.140625" style="220" bestFit="1" customWidth="1"/>
    <col min="6133" max="6133" width="8.42578125" style="220" bestFit="1" customWidth="1"/>
    <col min="6134" max="6134" width="10.140625" style="220" bestFit="1" customWidth="1"/>
    <col min="6135" max="6135" width="8.42578125" style="220" bestFit="1" customWidth="1"/>
    <col min="6136" max="6136" width="11.28515625" style="220" bestFit="1" customWidth="1"/>
    <col min="6137" max="6137" width="8.42578125" style="220" bestFit="1" customWidth="1"/>
    <col min="6138" max="6138" width="10.140625" style="220" bestFit="1" customWidth="1"/>
    <col min="6139" max="6139" width="8.42578125" style="220" bestFit="1" customWidth="1"/>
    <col min="6140" max="6140" width="10.140625" style="220" bestFit="1" customWidth="1"/>
    <col min="6141" max="6141" width="8.42578125" style="220" bestFit="1" customWidth="1"/>
    <col min="6142" max="6142" width="10.140625" style="220" bestFit="1" customWidth="1"/>
    <col min="6143" max="6143" width="8.42578125" style="220" bestFit="1" customWidth="1"/>
    <col min="6144" max="6144" width="10.28515625" style="220" bestFit="1" customWidth="1"/>
    <col min="6145" max="6145" width="8.42578125" style="220" bestFit="1" customWidth="1"/>
    <col min="6146" max="6146" width="10.140625" style="220" bestFit="1" customWidth="1"/>
    <col min="6147" max="6381" width="9.140625" style="220"/>
    <col min="6382" max="6382" width="5.5703125" style="220" customWidth="1"/>
    <col min="6383" max="6383" width="7.42578125" style="220" customWidth="1"/>
    <col min="6384" max="6384" width="25.85546875" style="220" customWidth="1"/>
    <col min="6385" max="6385" width="8.42578125" style="220" bestFit="1" customWidth="1"/>
    <col min="6386" max="6386" width="11.28515625" style="220" bestFit="1" customWidth="1"/>
    <col min="6387" max="6387" width="8.42578125" style="220" bestFit="1" customWidth="1"/>
    <col min="6388" max="6388" width="10.140625" style="220" bestFit="1" customWidth="1"/>
    <col min="6389" max="6389" width="8.42578125" style="220" bestFit="1" customWidth="1"/>
    <col min="6390" max="6390" width="10.140625" style="220" bestFit="1" customWidth="1"/>
    <col min="6391" max="6391" width="8.42578125" style="220" bestFit="1" customWidth="1"/>
    <col min="6392" max="6392" width="11.28515625" style="220" bestFit="1" customWidth="1"/>
    <col min="6393" max="6393" width="8.42578125" style="220" bestFit="1" customWidth="1"/>
    <col min="6394" max="6394" width="10.140625" style="220" bestFit="1" customWidth="1"/>
    <col min="6395" max="6395" width="8.42578125" style="220" bestFit="1" customWidth="1"/>
    <col min="6396" max="6396" width="10.140625" style="220" bestFit="1" customWidth="1"/>
    <col min="6397" max="6397" width="8.42578125" style="220" bestFit="1" customWidth="1"/>
    <col min="6398" max="6398" width="10.140625" style="220" bestFit="1" customWidth="1"/>
    <col min="6399" max="6399" width="8.42578125" style="220" bestFit="1" customWidth="1"/>
    <col min="6400" max="6400" width="10.28515625" style="220" bestFit="1" customWidth="1"/>
    <col min="6401" max="6401" width="8.42578125" style="220" bestFit="1" customWidth="1"/>
    <col min="6402" max="6402" width="10.140625" style="220" bestFit="1" customWidth="1"/>
    <col min="6403" max="6637" width="9.140625" style="220"/>
    <col min="6638" max="6638" width="5.5703125" style="220" customWidth="1"/>
    <col min="6639" max="6639" width="7.42578125" style="220" customWidth="1"/>
    <col min="6640" max="6640" width="25.85546875" style="220" customWidth="1"/>
    <col min="6641" max="6641" width="8.42578125" style="220" bestFit="1" customWidth="1"/>
    <col min="6642" max="6642" width="11.28515625" style="220" bestFit="1" customWidth="1"/>
    <col min="6643" max="6643" width="8.42578125" style="220" bestFit="1" customWidth="1"/>
    <col min="6644" max="6644" width="10.140625" style="220" bestFit="1" customWidth="1"/>
    <col min="6645" max="6645" width="8.42578125" style="220" bestFit="1" customWidth="1"/>
    <col min="6646" max="6646" width="10.140625" style="220" bestFit="1" customWidth="1"/>
    <col min="6647" max="6647" width="8.42578125" style="220" bestFit="1" customWidth="1"/>
    <col min="6648" max="6648" width="11.28515625" style="220" bestFit="1" customWidth="1"/>
    <col min="6649" max="6649" width="8.42578125" style="220" bestFit="1" customWidth="1"/>
    <col min="6650" max="6650" width="10.140625" style="220" bestFit="1" customWidth="1"/>
    <col min="6651" max="6651" width="8.42578125" style="220" bestFit="1" customWidth="1"/>
    <col min="6652" max="6652" width="10.140625" style="220" bestFit="1" customWidth="1"/>
    <col min="6653" max="6653" width="8.42578125" style="220" bestFit="1" customWidth="1"/>
    <col min="6654" max="6654" width="10.140625" style="220" bestFit="1" customWidth="1"/>
    <col min="6655" max="6655" width="8.42578125" style="220" bestFit="1" customWidth="1"/>
    <col min="6656" max="6656" width="10.28515625" style="220" bestFit="1" customWidth="1"/>
    <col min="6657" max="6657" width="8.42578125" style="220" bestFit="1" customWidth="1"/>
    <col min="6658" max="6658" width="10.140625" style="220" bestFit="1" customWidth="1"/>
    <col min="6659" max="6893" width="9.140625" style="220"/>
    <col min="6894" max="6894" width="5.5703125" style="220" customWidth="1"/>
    <col min="6895" max="6895" width="7.42578125" style="220" customWidth="1"/>
    <col min="6896" max="6896" width="25.85546875" style="220" customWidth="1"/>
    <col min="6897" max="6897" width="8.42578125" style="220" bestFit="1" customWidth="1"/>
    <col min="6898" max="6898" width="11.28515625" style="220" bestFit="1" customWidth="1"/>
    <col min="6899" max="6899" width="8.42578125" style="220" bestFit="1" customWidth="1"/>
    <col min="6900" max="6900" width="10.140625" style="220" bestFit="1" customWidth="1"/>
    <col min="6901" max="6901" width="8.42578125" style="220" bestFit="1" customWidth="1"/>
    <col min="6902" max="6902" width="10.140625" style="220" bestFit="1" customWidth="1"/>
    <col min="6903" max="6903" width="8.42578125" style="220" bestFit="1" customWidth="1"/>
    <col min="6904" max="6904" width="11.28515625" style="220" bestFit="1" customWidth="1"/>
    <col min="6905" max="6905" width="8.42578125" style="220" bestFit="1" customWidth="1"/>
    <col min="6906" max="6906" width="10.140625" style="220" bestFit="1" customWidth="1"/>
    <col min="6907" max="6907" width="8.42578125" style="220" bestFit="1" customWidth="1"/>
    <col min="6908" max="6908" width="10.140625" style="220" bestFit="1" customWidth="1"/>
    <col min="6909" max="6909" width="8.42578125" style="220" bestFit="1" customWidth="1"/>
    <col min="6910" max="6910" width="10.140625" style="220" bestFit="1" customWidth="1"/>
    <col min="6911" max="6911" width="8.42578125" style="220" bestFit="1" customWidth="1"/>
    <col min="6912" max="6912" width="10.28515625" style="220" bestFit="1" customWidth="1"/>
    <col min="6913" max="6913" width="8.42578125" style="220" bestFit="1" customWidth="1"/>
    <col min="6914" max="6914" width="10.140625" style="220" bestFit="1" customWidth="1"/>
    <col min="6915" max="7149" width="9.140625" style="220"/>
    <col min="7150" max="7150" width="5.5703125" style="220" customWidth="1"/>
    <col min="7151" max="7151" width="7.42578125" style="220" customWidth="1"/>
    <col min="7152" max="7152" width="25.85546875" style="220" customWidth="1"/>
    <col min="7153" max="7153" width="8.42578125" style="220" bestFit="1" customWidth="1"/>
    <col min="7154" max="7154" width="11.28515625" style="220" bestFit="1" customWidth="1"/>
    <col min="7155" max="7155" width="8.42578125" style="220" bestFit="1" customWidth="1"/>
    <col min="7156" max="7156" width="10.140625" style="220" bestFit="1" customWidth="1"/>
    <col min="7157" max="7157" width="8.42578125" style="220" bestFit="1" customWidth="1"/>
    <col min="7158" max="7158" width="10.140625" style="220" bestFit="1" customWidth="1"/>
    <col min="7159" max="7159" width="8.42578125" style="220" bestFit="1" customWidth="1"/>
    <col min="7160" max="7160" width="11.28515625" style="220" bestFit="1" customWidth="1"/>
    <col min="7161" max="7161" width="8.42578125" style="220" bestFit="1" customWidth="1"/>
    <col min="7162" max="7162" width="10.140625" style="220" bestFit="1" customWidth="1"/>
    <col min="7163" max="7163" width="8.42578125" style="220" bestFit="1" customWidth="1"/>
    <col min="7164" max="7164" width="10.140625" style="220" bestFit="1" customWidth="1"/>
    <col min="7165" max="7165" width="8.42578125" style="220" bestFit="1" customWidth="1"/>
    <col min="7166" max="7166" width="10.140625" style="220" bestFit="1" customWidth="1"/>
    <col min="7167" max="7167" width="8.42578125" style="220" bestFit="1" customWidth="1"/>
    <col min="7168" max="7168" width="10.28515625" style="220" bestFit="1" customWidth="1"/>
    <col min="7169" max="7169" width="8.42578125" style="220" bestFit="1" customWidth="1"/>
    <col min="7170" max="7170" width="10.140625" style="220" bestFit="1" customWidth="1"/>
    <col min="7171" max="7405" width="9.140625" style="220"/>
    <col min="7406" max="7406" width="5.5703125" style="220" customWidth="1"/>
    <col min="7407" max="7407" width="7.42578125" style="220" customWidth="1"/>
    <col min="7408" max="7408" width="25.85546875" style="220" customWidth="1"/>
    <col min="7409" max="7409" width="8.42578125" style="220" bestFit="1" customWidth="1"/>
    <col min="7410" max="7410" width="11.28515625" style="220" bestFit="1" customWidth="1"/>
    <col min="7411" max="7411" width="8.42578125" style="220" bestFit="1" customWidth="1"/>
    <col min="7412" max="7412" width="10.140625" style="220" bestFit="1" customWidth="1"/>
    <col min="7413" max="7413" width="8.42578125" style="220" bestFit="1" customWidth="1"/>
    <col min="7414" max="7414" width="10.140625" style="220" bestFit="1" customWidth="1"/>
    <col min="7415" max="7415" width="8.42578125" style="220" bestFit="1" customWidth="1"/>
    <col min="7416" max="7416" width="11.28515625" style="220" bestFit="1" customWidth="1"/>
    <col min="7417" max="7417" width="8.42578125" style="220" bestFit="1" customWidth="1"/>
    <col min="7418" max="7418" width="10.140625" style="220" bestFit="1" customWidth="1"/>
    <col min="7419" max="7419" width="8.42578125" style="220" bestFit="1" customWidth="1"/>
    <col min="7420" max="7420" width="10.140625" style="220" bestFit="1" customWidth="1"/>
    <col min="7421" max="7421" width="8.42578125" style="220" bestFit="1" customWidth="1"/>
    <col min="7422" max="7422" width="10.140625" style="220" bestFit="1" customWidth="1"/>
    <col min="7423" max="7423" width="8.42578125" style="220" bestFit="1" customWidth="1"/>
    <col min="7424" max="7424" width="10.28515625" style="220" bestFit="1" customWidth="1"/>
    <col min="7425" max="7425" width="8.42578125" style="220" bestFit="1" customWidth="1"/>
    <col min="7426" max="7426" width="10.140625" style="220" bestFit="1" customWidth="1"/>
    <col min="7427" max="7661" width="9.140625" style="220"/>
    <col min="7662" max="7662" width="5.5703125" style="220" customWidth="1"/>
    <col min="7663" max="7663" width="7.42578125" style="220" customWidth="1"/>
    <col min="7664" max="7664" width="25.85546875" style="220" customWidth="1"/>
    <col min="7665" max="7665" width="8.42578125" style="220" bestFit="1" customWidth="1"/>
    <col min="7666" max="7666" width="11.28515625" style="220" bestFit="1" customWidth="1"/>
    <col min="7667" max="7667" width="8.42578125" style="220" bestFit="1" customWidth="1"/>
    <col min="7668" max="7668" width="10.140625" style="220" bestFit="1" customWidth="1"/>
    <col min="7669" max="7669" width="8.42578125" style="220" bestFit="1" customWidth="1"/>
    <col min="7670" max="7670" width="10.140625" style="220" bestFit="1" customWidth="1"/>
    <col min="7671" max="7671" width="8.42578125" style="220" bestFit="1" customWidth="1"/>
    <col min="7672" max="7672" width="11.28515625" style="220" bestFit="1" customWidth="1"/>
    <col min="7673" max="7673" width="8.42578125" style="220" bestFit="1" customWidth="1"/>
    <col min="7674" max="7674" width="10.140625" style="220" bestFit="1" customWidth="1"/>
    <col min="7675" max="7675" width="8.42578125" style="220" bestFit="1" customWidth="1"/>
    <col min="7676" max="7676" width="10.140625" style="220" bestFit="1" customWidth="1"/>
    <col min="7677" max="7677" width="8.42578125" style="220" bestFit="1" customWidth="1"/>
    <col min="7678" max="7678" width="10.140625" style="220" bestFit="1" customWidth="1"/>
    <col min="7679" max="7679" width="8.42578125" style="220" bestFit="1" customWidth="1"/>
    <col min="7680" max="7680" width="10.28515625" style="220" bestFit="1" customWidth="1"/>
    <col min="7681" max="7681" width="8.42578125" style="220" bestFit="1" customWidth="1"/>
    <col min="7682" max="7682" width="10.140625" style="220" bestFit="1" customWidth="1"/>
    <col min="7683" max="7917" width="9.140625" style="220"/>
    <col min="7918" max="7918" width="5.5703125" style="220" customWidth="1"/>
    <col min="7919" max="7919" width="7.42578125" style="220" customWidth="1"/>
    <col min="7920" max="7920" width="25.85546875" style="220" customWidth="1"/>
    <col min="7921" max="7921" width="8.42578125" style="220" bestFit="1" customWidth="1"/>
    <col min="7922" max="7922" width="11.28515625" style="220" bestFit="1" customWidth="1"/>
    <col min="7923" max="7923" width="8.42578125" style="220" bestFit="1" customWidth="1"/>
    <col min="7924" max="7924" width="10.140625" style="220" bestFit="1" customWidth="1"/>
    <col min="7925" max="7925" width="8.42578125" style="220" bestFit="1" customWidth="1"/>
    <col min="7926" max="7926" width="10.140625" style="220" bestFit="1" customWidth="1"/>
    <col min="7927" max="7927" width="8.42578125" style="220" bestFit="1" customWidth="1"/>
    <col min="7928" max="7928" width="11.28515625" style="220" bestFit="1" customWidth="1"/>
    <col min="7929" max="7929" width="8.42578125" style="220" bestFit="1" customWidth="1"/>
    <col min="7930" max="7930" width="10.140625" style="220" bestFit="1" customWidth="1"/>
    <col min="7931" max="7931" width="8.42578125" style="220" bestFit="1" customWidth="1"/>
    <col min="7932" max="7932" width="10.140625" style="220" bestFit="1" customWidth="1"/>
    <col min="7933" max="7933" width="8.42578125" style="220" bestFit="1" customWidth="1"/>
    <col min="7934" max="7934" width="10.140625" style="220" bestFit="1" customWidth="1"/>
    <col min="7935" max="7935" width="8.42578125" style="220" bestFit="1" customWidth="1"/>
    <col min="7936" max="7936" width="10.28515625" style="220" bestFit="1" customWidth="1"/>
    <col min="7937" max="7937" width="8.42578125" style="220" bestFit="1" customWidth="1"/>
    <col min="7938" max="7938" width="10.140625" style="220" bestFit="1" customWidth="1"/>
    <col min="7939" max="8173" width="9.140625" style="220"/>
    <col min="8174" max="8174" width="5.5703125" style="220" customWidth="1"/>
    <col min="8175" max="8175" width="7.42578125" style="220" customWidth="1"/>
    <col min="8176" max="8176" width="25.85546875" style="220" customWidth="1"/>
    <col min="8177" max="8177" width="8.42578125" style="220" bestFit="1" customWidth="1"/>
    <col min="8178" max="8178" width="11.28515625" style="220" bestFit="1" customWidth="1"/>
    <col min="8179" max="8179" width="8.42578125" style="220" bestFit="1" customWidth="1"/>
    <col min="8180" max="8180" width="10.140625" style="220" bestFit="1" customWidth="1"/>
    <col min="8181" max="8181" width="8.42578125" style="220" bestFit="1" customWidth="1"/>
    <col min="8182" max="8182" width="10.140625" style="220" bestFit="1" customWidth="1"/>
    <col min="8183" max="8183" width="8.42578125" style="220" bestFit="1" customWidth="1"/>
    <col min="8184" max="8184" width="11.28515625" style="220" bestFit="1" customWidth="1"/>
    <col min="8185" max="8185" width="8.42578125" style="220" bestFit="1" customWidth="1"/>
    <col min="8186" max="8186" width="10.140625" style="220" bestFit="1" customWidth="1"/>
    <col min="8187" max="8187" width="8.42578125" style="220" bestFit="1" customWidth="1"/>
    <col min="8188" max="8188" width="10.140625" style="220" bestFit="1" customWidth="1"/>
    <col min="8189" max="8189" width="8.42578125" style="220" bestFit="1" customWidth="1"/>
    <col min="8190" max="8190" width="10.140625" style="220" bestFit="1" customWidth="1"/>
    <col min="8191" max="8191" width="8.42578125" style="220" bestFit="1" customWidth="1"/>
    <col min="8192" max="8192" width="10.28515625" style="220" bestFit="1" customWidth="1"/>
    <col min="8193" max="8193" width="8.42578125" style="220" bestFit="1" customWidth="1"/>
    <col min="8194" max="8194" width="10.140625" style="220" bestFit="1" customWidth="1"/>
    <col min="8195" max="8429" width="9.140625" style="220"/>
    <col min="8430" max="8430" width="5.5703125" style="220" customWidth="1"/>
    <col min="8431" max="8431" width="7.42578125" style="220" customWidth="1"/>
    <col min="8432" max="8432" width="25.85546875" style="220" customWidth="1"/>
    <col min="8433" max="8433" width="8.42578125" style="220" bestFit="1" customWidth="1"/>
    <col min="8434" max="8434" width="11.28515625" style="220" bestFit="1" customWidth="1"/>
    <col min="8435" max="8435" width="8.42578125" style="220" bestFit="1" customWidth="1"/>
    <col min="8436" max="8436" width="10.140625" style="220" bestFit="1" customWidth="1"/>
    <col min="8437" max="8437" width="8.42578125" style="220" bestFit="1" customWidth="1"/>
    <col min="8438" max="8438" width="10.140625" style="220" bestFit="1" customWidth="1"/>
    <col min="8439" max="8439" width="8.42578125" style="220" bestFit="1" customWidth="1"/>
    <col min="8440" max="8440" width="11.28515625" style="220" bestFit="1" customWidth="1"/>
    <col min="8441" max="8441" width="8.42578125" style="220" bestFit="1" customWidth="1"/>
    <col min="8442" max="8442" width="10.140625" style="220" bestFit="1" customWidth="1"/>
    <col min="8443" max="8443" width="8.42578125" style="220" bestFit="1" customWidth="1"/>
    <col min="8444" max="8444" width="10.140625" style="220" bestFit="1" customWidth="1"/>
    <col min="8445" max="8445" width="8.42578125" style="220" bestFit="1" customWidth="1"/>
    <col min="8446" max="8446" width="10.140625" style="220" bestFit="1" customWidth="1"/>
    <col min="8447" max="8447" width="8.42578125" style="220" bestFit="1" customWidth="1"/>
    <col min="8448" max="8448" width="10.28515625" style="220" bestFit="1" customWidth="1"/>
    <col min="8449" max="8449" width="8.42578125" style="220" bestFit="1" customWidth="1"/>
    <col min="8450" max="8450" width="10.140625" style="220" bestFit="1" customWidth="1"/>
    <col min="8451" max="8685" width="9.140625" style="220"/>
    <col min="8686" max="8686" width="5.5703125" style="220" customWidth="1"/>
    <col min="8687" max="8687" width="7.42578125" style="220" customWidth="1"/>
    <col min="8688" max="8688" width="25.85546875" style="220" customWidth="1"/>
    <col min="8689" max="8689" width="8.42578125" style="220" bestFit="1" customWidth="1"/>
    <col min="8690" max="8690" width="11.28515625" style="220" bestFit="1" customWidth="1"/>
    <col min="8691" max="8691" width="8.42578125" style="220" bestFit="1" customWidth="1"/>
    <col min="8692" max="8692" width="10.140625" style="220" bestFit="1" customWidth="1"/>
    <col min="8693" max="8693" width="8.42578125" style="220" bestFit="1" customWidth="1"/>
    <col min="8694" max="8694" width="10.140625" style="220" bestFit="1" customWidth="1"/>
    <col min="8695" max="8695" width="8.42578125" style="220" bestFit="1" customWidth="1"/>
    <col min="8696" max="8696" width="11.28515625" style="220" bestFit="1" customWidth="1"/>
    <col min="8697" max="8697" width="8.42578125" style="220" bestFit="1" customWidth="1"/>
    <col min="8698" max="8698" width="10.140625" style="220" bestFit="1" customWidth="1"/>
    <col min="8699" max="8699" width="8.42578125" style="220" bestFit="1" customWidth="1"/>
    <col min="8700" max="8700" width="10.140625" style="220" bestFit="1" customWidth="1"/>
    <col min="8701" max="8701" width="8.42578125" style="220" bestFit="1" customWidth="1"/>
    <col min="8702" max="8702" width="10.140625" style="220" bestFit="1" customWidth="1"/>
    <col min="8703" max="8703" width="8.42578125" style="220" bestFit="1" customWidth="1"/>
    <col min="8704" max="8704" width="10.28515625" style="220" bestFit="1" customWidth="1"/>
    <col min="8705" max="8705" width="8.42578125" style="220" bestFit="1" customWidth="1"/>
    <col min="8706" max="8706" width="10.140625" style="220" bestFit="1" customWidth="1"/>
    <col min="8707" max="8941" width="9.140625" style="220"/>
    <col min="8942" max="8942" width="5.5703125" style="220" customWidth="1"/>
    <col min="8943" max="8943" width="7.42578125" style="220" customWidth="1"/>
    <col min="8944" max="8944" width="25.85546875" style="220" customWidth="1"/>
    <col min="8945" max="8945" width="8.42578125" style="220" bestFit="1" customWidth="1"/>
    <col min="8946" max="8946" width="11.28515625" style="220" bestFit="1" customWidth="1"/>
    <col min="8947" max="8947" width="8.42578125" style="220" bestFit="1" customWidth="1"/>
    <col min="8948" max="8948" width="10.140625" style="220" bestFit="1" customWidth="1"/>
    <col min="8949" max="8949" width="8.42578125" style="220" bestFit="1" customWidth="1"/>
    <col min="8950" max="8950" width="10.140625" style="220" bestFit="1" customWidth="1"/>
    <col min="8951" max="8951" width="8.42578125" style="220" bestFit="1" customWidth="1"/>
    <col min="8952" max="8952" width="11.28515625" style="220" bestFit="1" customWidth="1"/>
    <col min="8953" max="8953" width="8.42578125" style="220" bestFit="1" customWidth="1"/>
    <col min="8954" max="8954" width="10.140625" style="220" bestFit="1" customWidth="1"/>
    <col min="8955" max="8955" width="8.42578125" style="220" bestFit="1" customWidth="1"/>
    <col min="8956" max="8956" width="10.140625" style="220" bestFit="1" customWidth="1"/>
    <col min="8957" max="8957" width="8.42578125" style="220" bestFit="1" customWidth="1"/>
    <col min="8958" max="8958" width="10.140625" style="220" bestFit="1" customWidth="1"/>
    <col min="8959" max="8959" width="8.42578125" style="220" bestFit="1" customWidth="1"/>
    <col min="8960" max="8960" width="10.28515625" style="220" bestFit="1" customWidth="1"/>
    <col min="8961" max="8961" width="8.42578125" style="220" bestFit="1" customWidth="1"/>
    <col min="8962" max="8962" width="10.140625" style="220" bestFit="1" customWidth="1"/>
    <col min="8963" max="9197" width="9.140625" style="220"/>
    <col min="9198" max="9198" width="5.5703125" style="220" customWidth="1"/>
    <col min="9199" max="9199" width="7.42578125" style="220" customWidth="1"/>
    <col min="9200" max="9200" width="25.85546875" style="220" customWidth="1"/>
    <col min="9201" max="9201" width="8.42578125" style="220" bestFit="1" customWidth="1"/>
    <col min="9202" max="9202" width="11.28515625" style="220" bestFit="1" customWidth="1"/>
    <col min="9203" max="9203" width="8.42578125" style="220" bestFit="1" customWidth="1"/>
    <col min="9204" max="9204" width="10.140625" style="220" bestFit="1" customWidth="1"/>
    <col min="9205" max="9205" width="8.42578125" style="220" bestFit="1" customWidth="1"/>
    <col min="9206" max="9206" width="10.140625" style="220" bestFit="1" customWidth="1"/>
    <col min="9207" max="9207" width="8.42578125" style="220" bestFit="1" customWidth="1"/>
    <col min="9208" max="9208" width="11.28515625" style="220" bestFit="1" customWidth="1"/>
    <col min="9209" max="9209" width="8.42578125" style="220" bestFit="1" customWidth="1"/>
    <col min="9210" max="9210" width="10.140625" style="220" bestFit="1" customWidth="1"/>
    <col min="9211" max="9211" width="8.42578125" style="220" bestFit="1" customWidth="1"/>
    <col min="9212" max="9212" width="10.140625" style="220" bestFit="1" customWidth="1"/>
    <col min="9213" max="9213" width="8.42578125" style="220" bestFit="1" customWidth="1"/>
    <col min="9214" max="9214" width="10.140625" style="220" bestFit="1" customWidth="1"/>
    <col min="9215" max="9215" width="8.42578125" style="220" bestFit="1" customWidth="1"/>
    <col min="9216" max="9216" width="10.28515625" style="220" bestFit="1" customWidth="1"/>
    <col min="9217" max="9217" width="8.42578125" style="220" bestFit="1" customWidth="1"/>
    <col min="9218" max="9218" width="10.140625" style="220" bestFit="1" customWidth="1"/>
    <col min="9219" max="9453" width="9.140625" style="220"/>
    <col min="9454" max="9454" width="5.5703125" style="220" customWidth="1"/>
    <col min="9455" max="9455" width="7.42578125" style="220" customWidth="1"/>
    <col min="9456" max="9456" width="25.85546875" style="220" customWidth="1"/>
    <col min="9457" max="9457" width="8.42578125" style="220" bestFit="1" customWidth="1"/>
    <col min="9458" max="9458" width="11.28515625" style="220" bestFit="1" customWidth="1"/>
    <col min="9459" max="9459" width="8.42578125" style="220" bestFit="1" customWidth="1"/>
    <col min="9460" max="9460" width="10.140625" style="220" bestFit="1" customWidth="1"/>
    <col min="9461" max="9461" width="8.42578125" style="220" bestFit="1" customWidth="1"/>
    <col min="9462" max="9462" width="10.140625" style="220" bestFit="1" customWidth="1"/>
    <col min="9463" max="9463" width="8.42578125" style="220" bestFit="1" customWidth="1"/>
    <col min="9464" max="9464" width="11.28515625" style="220" bestFit="1" customWidth="1"/>
    <col min="9465" max="9465" width="8.42578125" style="220" bestFit="1" customWidth="1"/>
    <col min="9466" max="9466" width="10.140625" style="220" bestFit="1" customWidth="1"/>
    <col min="9467" max="9467" width="8.42578125" style="220" bestFit="1" customWidth="1"/>
    <col min="9468" max="9468" width="10.140625" style="220" bestFit="1" customWidth="1"/>
    <col min="9469" max="9469" width="8.42578125" style="220" bestFit="1" customWidth="1"/>
    <col min="9470" max="9470" width="10.140625" style="220" bestFit="1" customWidth="1"/>
    <col min="9471" max="9471" width="8.42578125" style="220" bestFit="1" customWidth="1"/>
    <col min="9472" max="9472" width="10.28515625" style="220" bestFit="1" customWidth="1"/>
    <col min="9473" max="9473" width="8.42578125" style="220" bestFit="1" customWidth="1"/>
    <col min="9474" max="9474" width="10.140625" style="220" bestFit="1" customWidth="1"/>
    <col min="9475" max="9709" width="9.140625" style="220"/>
    <col min="9710" max="9710" width="5.5703125" style="220" customWidth="1"/>
    <col min="9711" max="9711" width="7.42578125" style="220" customWidth="1"/>
    <col min="9712" max="9712" width="25.85546875" style="220" customWidth="1"/>
    <col min="9713" max="9713" width="8.42578125" style="220" bestFit="1" customWidth="1"/>
    <col min="9714" max="9714" width="11.28515625" style="220" bestFit="1" customWidth="1"/>
    <col min="9715" max="9715" width="8.42578125" style="220" bestFit="1" customWidth="1"/>
    <col min="9716" max="9716" width="10.140625" style="220" bestFit="1" customWidth="1"/>
    <col min="9717" max="9717" width="8.42578125" style="220" bestFit="1" customWidth="1"/>
    <col min="9718" max="9718" width="10.140625" style="220" bestFit="1" customWidth="1"/>
    <col min="9719" max="9719" width="8.42578125" style="220" bestFit="1" customWidth="1"/>
    <col min="9720" max="9720" width="11.28515625" style="220" bestFit="1" customWidth="1"/>
    <col min="9721" max="9721" width="8.42578125" style="220" bestFit="1" customWidth="1"/>
    <col min="9722" max="9722" width="10.140625" style="220" bestFit="1" customWidth="1"/>
    <col min="9723" max="9723" width="8.42578125" style="220" bestFit="1" customWidth="1"/>
    <col min="9724" max="9724" width="10.140625" style="220" bestFit="1" customWidth="1"/>
    <col min="9725" max="9725" width="8.42578125" style="220" bestFit="1" customWidth="1"/>
    <col min="9726" max="9726" width="10.140625" style="220" bestFit="1" customWidth="1"/>
    <col min="9727" max="9727" width="8.42578125" style="220" bestFit="1" customWidth="1"/>
    <col min="9728" max="9728" width="10.28515625" style="220" bestFit="1" customWidth="1"/>
    <col min="9729" max="9729" width="8.42578125" style="220" bestFit="1" customWidth="1"/>
    <col min="9730" max="9730" width="10.140625" style="220" bestFit="1" customWidth="1"/>
    <col min="9731" max="9965" width="9.140625" style="220"/>
    <col min="9966" max="9966" width="5.5703125" style="220" customWidth="1"/>
    <col min="9967" max="9967" width="7.42578125" style="220" customWidth="1"/>
    <col min="9968" max="9968" width="25.85546875" style="220" customWidth="1"/>
    <col min="9969" max="9969" width="8.42578125" style="220" bestFit="1" customWidth="1"/>
    <col min="9970" max="9970" width="11.28515625" style="220" bestFit="1" customWidth="1"/>
    <col min="9971" max="9971" width="8.42578125" style="220" bestFit="1" customWidth="1"/>
    <col min="9972" max="9972" width="10.140625" style="220" bestFit="1" customWidth="1"/>
    <col min="9973" max="9973" width="8.42578125" style="220" bestFit="1" customWidth="1"/>
    <col min="9974" max="9974" width="10.140625" style="220" bestFit="1" customWidth="1"/>
    <col min="9975" max="9975" width="8.42578125" style="220" bestFit="1" customWidth="1"/>
    <col min="9976" max="9976" width="11.28515625" style="220" bestFit="1" customWidth="1"/>
    <col min="9977" max="9977" width="8.42578125" style="220" bestFit="1" customWidth="1"/>
    <col min="9978" max="9978" width="10.140625" style="220" bestFit="1" customWidth="1"/>
    <col min="9979" max="9979" width="8.42578125" style="220" bestFit="1" customWidth="1"/>
    <col min="9980" max="9980" width="10.140625" style="220" bestFit="1" customWidth="1"/>
    <col min="9981" max="9981" width="8.42578125" style="220" bestFit="1" customWidth="1"/>
    <col min="9982" max="9982" width="10.140625" style="220" bestFit="1" customWidth="1"/>
    <col min="9983" max="9983" width="8.42578125" style="220" bestFit="1" customWidth="1"/>
    <col min="9984" max="9984" width="10.28515625" style="220" bestFit="1" customWidth="1"/>
    <col min="9985" max="9985" width="8.42578125" style="220" bestFit="1" customWidth="1"/>
    <col min="9986" max="9986" width="10.140625" style="220" bestFit="1" customWidth="1"/>
    <col min="9987" max="10221" width="9.140625" style="220"/>
    <col min="10222" max="10222" width="5.5703125" style="220" customWidth="1"/>
    <col min="10223" max="10223" width="7.42578125" style="220" customWidth="1"/>
    <col min="10224" max="10224" width="25.85546875" style="220" customWidth="1"/>
    <col min="10225" max="10225" width="8.42578125" style="220" bestFit="1" customWidth="1"/>
    <col min="10226" max="10226" width="11.28515625" style="220" bestFit="1" customWidth="1"/>
    <col min="10227" max="10227" width="8.42578125" style="220" bestFit="1" customWidth="1"/>
    <col min="10228" max="10228" width="10.140625" style="220" bestFit="1" customWidth="1"/>
    <col min="10229" max="10229" width="8.42578125" style="220" bestFit="1" customWidth="1"/>
    <col min="10230" max="10230" width="10.140625" style="220" bestFit="1" customWidth="1"/>
    <col min="10231" max="10231" width="8.42578125" style="220" bestFit="1" customWidth="1"/>
    <col min="10232" max="10232" width="11.28515625" style="220" bestFit="1" customWidth="1"/>
    <col min="10233" max="10233" width="8.42578125" style="220" bestFit="1" customWidth="1"/>
    <col min="10234" max="10234" width="10.140625" style="220" bestFit="1" customWidth="1"/>
    <col min="10235" max="10235" width="8.42578125" style="220" bestFit="1" customWidth="1"/>
    <col min="10236" max="10236" width="10.140625" style="220" bestFit="1" customWidth="1"/>
    <col min="10237" max="10237" width="8.42578125" style="220" bestFit="1" customWidth="1"/>
    <col min="10238" max="10238" width="10.140625" style="220" bestFit="1" customWidth="1"/>
    <col min="10239" max="10239" width="8.42578125" style="220" bestFit="1" customWidth="1"/>
    <col min="10240" max="10240" width="10.28515625" style="220" bestFit="1" customWidth="1"/>
    <col min="10241" max="10241" width="8.42578125" style="220" bestFit="1" customWidth="1"/>
    <col min="10242" max="10242" width="10.140625" style="220" bestFit="1" customWidth="1"/>
    <col min="10243" max="10477" width="9.140625" style="220"/>
    <col min="10478" max="10478" width="5.5703125" style="220" customWidth="1"/>
    <col min="10479" max="10479" width="7.42578125" style="220" customWidth="1"/>
    <col min="10480" max="10480" width="25.85546875" style="220" customWidth="1"/>
    <col min="10481" max="10481" width="8.42578125" style="220" bestFit="1" customWidth="1"/>
    <col min="10482" max="10482" width="11.28515625" style="220" bestFit="1" customWidth="1"/>
    <col min="10483" max="10483" width="8.42578125" style="220" bestFit="1" customWidth="1"/>
    <col min="10484" max="10484" width="10.140625" style="220" bestFit="1" customWidth="1"/>
    <col min="10485" max="10485" width="8.42578125" style="220" bestFit="1" customWidth="1"/>
    <col min="10486" max="10486" width="10.140625" style="220" bestFit="1" customWidth="1"/>
    <col min="10487" max="10487" width="8.42578125" style="220" bestFit="1" customWidth="1"/>
    <col min="10488" max="10488" width="11.28515625" style="220" bestFit="1" customWidth="1"/>
    <col min="10489" max="10489" width="8.42578125" style="220" bestFit="1" customWidth="1"/>
    <col min="10490" max="10490" width="10.140625" style="220" bestFit="1" customWidth="1"/>
    <col min="10491" max="10491" width="8.42578125" style="220" bestFit="1" customWidth="1"/>
    <col min="10492" max="10492" width="10.140625" style="220" bestFit="1" customWidth="1"/>
    <col min="10493" max="10493" width="8.42578125" style="220" bestFit="1" customWidth="1"/>
    <col min="10494" max="10494" width="10.140625" style="220" bestFit="1" customWidth="1"/>
    <col min="10495" max="10495" width="8.42578125" style="220" bestFit="1" customWidth="1"/>
    <col min="10496" max="10496" width="10.28515625" style="220" bestFit="1" customWidth="1"/>
    <col min="10497" max="10497" width="8.42578125" style="220" bestFit="1" customWidth="1"/>
    <col min="10498" max="10498" width="10.140625" style="220" bestFit="1" customWidth="1"/>
    <col min="10499" max="10733" width="9.140625" style="220"/>
    <col min="10734" max="10734" width="5.5703125" style="220" customWidth="1"/>
    <col min="10735" max="10735" width="7.42578125" style="220" customWidth="1"/>
    <col min="10736" max="10736" width="25.85546875" style="220" customWidth="1"/>
    <col min="10737" max="10737" width="8.42578125" style="220" bestFit="1" customWidth="1"/>
    <col min="10738" max="10738" width="11.28515625" style="220" bestFit="1" customWidth="1"/>
    <col min="10739" max="10739" width="8.42578125" style="220" bestFit="1" customWidth="1"/>
    <col min="10740" max="10740" width="10.140625" style="220" bestFit="1" customWidth="1"/>
    <col min="10741" max="10741" width="8.42578125" style="220" bestFit="1" customWidth="1"/>
    <col min="10742" max="10742" width="10.140625" style="220" bestFit="1" customWidth="1"/>
    <col min="10743" max="10743" width="8.42578125" style="220" bestFit="1" customWidth="1"/>
    <col min="10744" max="10744" width="11.28515625" style="220" bestFit="1" customWidth="1"/>
    <col min="10745" max="10745" width="8.42578125" style="220" bestFit="1" customWidth="1"/>
    <col min="10746" max="10746" width="10.140625" style="220" bestFit="1" customWidth="1"/>
    <col min="10747" max="10747" width="8.42578125" style="220" bestFit="1" customWidth="1"/>
    <col min="10748" max="10748" width="10.140625" style="220" bestFit="1" customWidth="1"/>
    <col min="10749" max="10749" width="8.42578125" style="220" bestFit="1" customWidth="1"/>
    <col min="10750" max="10750" width="10.140625" style="220" bestFit="1" customWidth="1"/>
    <col min="10751" max="10751" width="8.42578125" style="220" bestFit="1" customWidth="1"/>
    <col min="10752" max="10752" width="10.28515625" style="220" bestFit="1" customWidth="1"/>
    <col min="10753" max="10753" width="8.42578125" style="220" bestFit="1" customWidth="1"/>
    <col min="10754" max="10754" width="10.140625" style="220" bestFit="1" customWidth="1"/>
    <col min="10755" max="10989" width="9.140625" style="220"/>
    <col min="10990" max="10990" width="5.5703125" style="220" customWidth="1"/>
    <col min="10991" max="10991" width="7.42578125" style="220" customWidth="1"/>
    <col min="10992" max="10992" width="25.85546875" style="220" customWidth="1"/>
    <col min="10993" max="10993" width="8.42578125" style="220" bestFit="1" customWidth="1"/>
    <col min="10994" max="10994" width="11.28515625" style="220" bestFit="1" customWidth="1"/>
    <col min="10995" max="10995" width="8.42578125" style="220" bestFit="1" customWidth="1"/>
    <col min="10996" max="10996" width="10.140625" style="220" bestFit="1" customWidth="1"/>
    <col min="10997" max="10997" width="8.42578125" style="220" bestFit="1" customWidth="1"/>
    <col min="10998" max="10998" width="10.140625" style="220" bestFit="1" customWidth="1"/>
    <col min="10999" max="10999" width="8.42578125" style="220" bestFit="1" customWidth="1"/>
    <col min="11000" max="11000" width="11.28515625" style="220" bestFit="1" customWidth="1"/>
    <col min="11001" max="11001" width="8.42578125" style="220" bestFit="1" customWidth="1"/>
    <col min="11002" max="11002" width="10.140625" style="220" bestFit="1" customWidth="1"/>
    <col min="11003" max="11003" width="8.42578125" style="220" bestFit="1" customWidth="1"/>
    <col min="11004" max="11004" width="10.140625" style="220" bestFit="1" customWidth="1"/>
    <col min="11005" max="11005" width="8.42578125" style="220" bestFit="1" customWidth="1"/>
    <col min="11006" max="11006" width="10.140625" style="220" bestFit="1" customWidth="1"/>
    <col min="11007" max="11007" width="8.42578125" style="220" bestFit="1" customWidth="1"/>
    <col min="11008" max="11008" width="10.28515625" style="220" bestFit="1" customWidth="1"/>
    <col min="11009" max="11009" width="8.42578125" style="220" bestFit="1" customWidth="1"/>
    <col min="11010" max="11010" width="10.140625" style="220" bestFit="1" customWidth="1"/>
    <col min="11011" max="11245" width="9.140625" style="220"/>
    <col min="11246" max="11246" width="5.5703125" style="220" customWidth="1"/>
    <col min="11247" max="11247" width="7.42578125" style="220" customWidth="1"/>
    <col min="11248" max="11248" width="25.85546875" style="220" customWidth="1"/>
    <col min="11249" max="11249" width="8.42578125" style="220" bestFit="1" customWidth="1"/>
    <col min="11250" max="11250" width="11.28515625" style="220" bestFit="1" customWidth="1"/>
    <col min="11251" max="11251" width="8.42578125" style="220" bestFit="1" customWidth="1"/>
    <col min="11252" max="11252" width="10.140625" style="220" bestFit="1" customWidth="1"/>
    <col min="11253" max="11253" width="8.42578125" style="220" bestFit="1" customWidth="1"/>
    <col min="11254" max="11254" width="10.140625" style="220" bestFit="1" customWidth="1"/>
    <col min="11255" max="11255" width="8.42578125" style="220" bestFit="1" customWidth="1"/>
    <col min="11256" max="11256" width="11.28515625" style="220" bestFit="1" customWidth="1"/>
    <col min="11257" max="11257" width="8.42578125" style="220" bestFit="1" customWidth="1"/>
    <col min="11258" max="11258" width="10.140625" style="220" bestFit="1" customWidth="1"/>
    <col min="11259" max="11259" width="8.42578125" style="220" bestFit="1" customWidth="1"/>
    <col min="11260" max="11260" width="10.140625" style="220" bestFit="1" customWidth="1"/>
    <col min="11261" max="11261" width="8.42578125" style="220" bestFit="1" customWidth="1"/>
    <col min="11262" max="11262" width="10.140625" style="220" bestFit="1" customWidth="1"/>
    <col min="11263" max="11263" width="8.42578125" style="220" bestFit="1" customWidth="1"/>
    <col min="11264" max="11264" width="10.28515625" style="220" bestFit="1" customWidth="1"/>
    <col min="11265" max="11265" width="8.42578125" style="220" bestFit="1" customWidth="1"/>
    <col min="11266" max="11266" width="10.140625" style="220" bestFit="1" customWidth="1"/>
    <col min="11267" max="11501" width="9.140625" style="220"/>
    <col min="11502" max="11502" width="5.5703125" style="220" customWidth="1"/>
    <col min="11503" max="11503" width="7.42578125" style="220" customWidth="1"/>
    <col min="11504" max="11504" width="25.85546875" style="220" customWidth="1"/>
    <col min="11505" max="11505" width="8.42578125" style="220" bestFit="1" customWidth="1"/>
    <col min="11506" max="11506" width="11.28515625" style="220" bestFit="1" customWidth="1"/>
    <col min="11507" max="11507" width="8.42578125" style="220" bestFit="1" customWidth="1"/>
    <col min="11508" max="11508" width="10.140625" style="220" bestFit="1" customWidth="1"/>
    <col min="11509" max="11509" width="8.42578125" style="220" bestFit="1" customWidth="1"/>
    <col min="11510" max="11510" width="10.140625" style="220" bestFit="1" customWidth="1"/>
    <col min="11511" max="11511" width="8.42578125" style="220" bestFit="1" customWidth="1"/>
    <col min="11512" max="11512" width="11.28515625" style="220" bestFit="1" customWidth="1"/>
    <col min="11513" max="11513" width="8.42578125" style="220" bestFit="1" customWidth="1"/>
    <col min="11514" max="11514" width="10.140625" style="220" bestFit="1" customWidth="1"/>
    <col min="11515" max="11515" width="8.42578125" style="220" bestFit="1" customWidth="1"/>
    <col min="11516" max="11516" width="10.140625" style="220" bestFit="1" customWidth="1"/>
    <col min="11517" max="11517" width="8.42578125" style="220" bestFit="1" customWidth="1"/>
    <col min="11518" max="11518" width="10.140625" style="220" bestFit="1" customWidth="1"/>
    <col min="11519" max="11519" width="8.42578125" style="220" bestFit="1" customWidth="1"/>
    <col min="11520" max="11520" width="10.28515625" style="220" bestFit="1" customWidth="1"/>
    <col min="11521" max="11521" width="8.42578125" style="220" bestFit="1" customWidth="1"/>
    <col min="11522" max="11522" width="10.140625" style="220" bestFit="1" customWidth="1"/>
    <col min="11523" max="11757" width="9.140625" style="220"/>
    <col min="11758" max="11758" width="5.5703125" style="220" customWidth="1"/>
    <col min="11759" max="11759" width="7.42578125" style="220" customWidth="1"/>
    <col min="11760" max="11760" width="25.85546875" style="220" customWidth="1"/>
    <col min="11761" max="11761" width="8.42578125" style="220" bestFit="1" customWidth="1"/>
    <col min="11762" max="11762" width="11.28515625" style="220" bestFit="1" customWidth="1"/>
    <col min="11763" max="11763" width="8.42578125" style="220" bestFit="1" customWidth="1"/>
    <col min="11764" max="11764" width="10.140625" style="220" bestFit="1" customWidth="1"/>
    <col min="11765" max="11765" width="8.42578125" style="220" bestFit="1" customWidth="1"/>
    <col min="11766" max="11766" width="10.140625" style="220" bestFit="1" customWidth="1"/>
    <col min="11767" max="11767" width="8.42578125" style="220" bestFit="1" customWidth="1"/>
    <col min="11768" max="11768" width="11.28515625" style="220" bestFit="1" customWidth="1"/>
    <col min="11769" max="11769" width="8.42578125" style="220" bestFit="1" customWidth="1"/>
    <col min="11770" max="11770" width="10.140625" style="220" bestFit="1" customWidth="1"/>
    <col min="11771" max="11771" width="8.42578125" style="220" bestFit="1" customWidth="1"/>
    <col min="11772" max="11772" width="10.140625" style="220" bestFit="1" customWidth="1"/>
    <col min="11773" max="11773" width="8.42578125" style="220" bestFit="1" customWidth="1"/>
    <col min="11774" max="11774" width="10.140625" style="220" bestFit="1" customWidth="1"/>
    <col min="11775" max="11775" width="8.42578125" style="220" bestFit="1" customWidth="1"/>
    <col min="11776" max="11776" width="10.28515625" style="220" bestFit="1" customWidth="1"/>
    <col min="11777" max="11777" width="8.42578125" style="220" bestFit="1" customWidth="1"/>
    <col min="11778" max="11778" width="10.140625" style="220" bestFit="1" customWidth="1"/>
    <col min="11779" max="12013" width="9.140625" style="220"/>
    <col min="12014" max="12014" width="5.5703125" style="220" customWidth="1"/>
    <col min="12015" max="12015" width="7.42578125" style="220" customWidth="1"/>
    <col min="12016" max="12016" width="25.85546875" style="220" customWidth="1"/>
    <col min="12017" max="12017" width="8.42578125" style="220" bestFit="1" customWidth="1"/>
    <col min="12018" max="12018" width="11.28515625" style="220" bestFit="1" customWidth="1"/>
    <col min="12019" max="12019" width="8.42578125" style="220" bestFit="1" customWidth="1"/>
    <col min="12020" max="12020" width="10.140625" style="220" bestFit="1" customWidth="1"/>
    <col min="12021" max="12021" width="8.42578125" style="220" bestFit="1" customWidth="1"/>
    <col min="12022" max="12022" width="10.140625" style="220" bestFit="1" customWidth="1"/>
    <col min="12023" max="12023" width="8.42578125" style="220" bestFit="1" customWidth="1"/>
    <col min="12024" max="12024" width="11.28515625" style="220" bestFit="1" customWidth="1"/>
    <col min="12025" max="12025" width="8.42578125" style="220" bestFit="1" customWidth="1"/>
    <col min="12026" max="12026" width="10.140625" style="220" bestFit="1" customWidth="1"/>
    <col min="12027" max="12027" width="8.42578125" style="220" bestFit="1" customWidth="1"/>
    <col min="12028" max="12028" width="10.140625" style="220" bestFit="1" customWidth="1"/>
    <col min="12029" max="12029" width="8.42578125" style="220" bestFit="1" customWidth="1"/>
    <col min="12030" max="12030" width="10.140625" style="220" bestFit="1" customWidth="1"/>
    <col min="12031" max="12031" width="8.42578125" style="220" bestFit="1" customWidth="1"/>
    <col min="12032" max="12032" width="10.28515625" style="220" bestFit="1" customWidth="1"/>
    <col min="12033" max="12033" width="8.42578125" style="220" bestFit="1" customWidth="1"/>
    <col min="12034" max="12034" width="10.140625" style="220" bestFit="1" customWidth="1"/>
    <col min="12035" max="12269" width="9.140625" style="220"/>
    <col min="12270" max="12270" width="5.5703125" style="220" customWidth="1"/>
    <col min="12271" max="12271" width="7.42578125" style="220" customWidth="1"/>
    <col min="12272" max="12272" width="25.85546875" style="220" customWidth="1"/>
    <col min="12273" max="12273" width="8.42578125" style="220" bestFit="1" customWidth="1"/>
    <col min="12274" max="12274" width="11.28515625" style="220" bestFit="1" customWidth="1"/>
    <col min="12275" max="12275" width="8.42578125" style="220" bestFit="1" customWidth="1"/>
    <col min="12276" max="12276" width="10.140625" style="220" bestFit="1" customWidth="1"/>
    <col min="12277" max="12277" width="8.42578125" style="220" bestFit="1" customWidth="1"/>
    <col min="12278" max="12278" width="10.140625" style="220" bestFit="1" customWidth="1"/>
    <col min="12279" max="12279" width="8.42578125" style="220" bestFit="1" customWidth="1"/>
    <col min="12280" max="12280" width="11.28515625" style="220" bestFit="1" customWidth="1"/>
    <col min="12281" max="12281" width="8.42578125" style="220" bestFit="1" customWidth="1"/>
    <col min="12282" max="12282" width="10.140625" style="220" bestFit="1" customWidth="1"/>
    <col min="12283" max="12283" width="8.42578125" style="220" bestFit="1" customWidth="1"/>
    <col min="12284" max="12284" width="10.140625" style="220" bestFit="1" customWidth="1"/>
    <col min="12285" max="12285" width="8.42578125" style="220" bestFit="1" customWidth="1"/>
    <col min="12286" max="12286" width="10.140625" style="220" bestFit="1" customWidth="1"/>
    <col min="12287" max="12287" width="8.42578125" style="220" bestFit="1" customWidth="1"/>
    <col min="12288" max="12288" width="10.28515625" style="220" bestFit="1" customWidth="1"/>
    <col min="12289" max="12289" width="8.42578125" style="220" bestFit="1" customWidth="1"/>
    <col min="12290" max="12290" width="10.140625" style="220" bestFit="1" customWidth="1"/>
    <col min="12291" max="12525" width="9.140625" style="220"/>
    <col min="12526" max="12526" width="5.5703125" style="220" customWidth="1"/>
    <col min="12527" max="12527" width="7.42578125" style="220" customWidth="1"/>
    <col min="12528" max="12528" width="25.85546875" style="220" customWidth="1"/>
    <col min="12529" max="12529" width="8.42578125" style="220" bestFit="1" customWidth="1"/>
    <col min="12530" max="12530" width="11.28515625" style="220" bestFit="1" customWidth="1"/>
    <col min="12531" max="12531" width="8.42578125" style="220" bestFit="1" customWidth="1"/>
    <col min="12532" max="12532" width="10.140625" style="220" bestFit="1" customWidth="1"/>
    <col min="12533" max="12533" width="8.42578125" style="220" bestFit="1" customWidth="1"/>
    <col min="12534" max="12534" width="10.140625" style="220" bestFit="1" customWidth="1"/>
    <col min="12535" max="12535" width="8.42578125" style="220" bestFit="1" customWidth="1"/>
    <col min="12536" max="12536" width="11.28515625" style="220" bestFit="1" customWidth="1"/>
    <col min="12537" max="12537" width="8.42578125" style="220" bestFit="1" customWidth="1"/>
    <col min="12538" max="12538" width="10.140625" style="220" bestFit="1" customWidth="1"/>
    <col min="12539" max="12539" width="8.42578125" style="220" bestFit="1" customWidth="1"/>
    <col min="12540" max="12540" width="10.140625" style="220" bestFit="1" customWidth="1"/>
    <col min="12541" max="12541" width="8.42578125" style="220" bestFit="1" customWidth="1"/>
    <col min="12542" max="12542" width="10.140625" style="220" bestFit="1" customWidth="1"/>
    <col min="12543" max="12543" width="8.42578125" style="220" bestFit="1" customWidth="1"/>
    <col min="12544" max="12544" width="10.28515625" style="220" bestFit="1" customWidth="1"/>
    <col min="12545" max="12545" width="8.42578125" style="220" bestFit="1" customWidth="1"/>
    <col min="12546" max="12546" width="10.140625" style="220" bestFit="1" customWidth="1"/>
    <col min="12547" max="12781" width="9.140625" style="220"/>
    <col min="12782" max="12782" width="5.5703125" style="220" customWidth="1"/>
    <col min="12783" max="12783" width="7.42578125" style="220" customWidth="1"/>
    <col min="12784" max="12784" width="25.85546875" style="220" customWidth="1"/>
    <col min="12785" max="12785" width="8.42578125" style="220" bestFit="1" customWidth="1"/>
    <col min="12786" max="12786" width="11.28515625" style="220" bestFit="1" customWidth="1"/>
    <col min="12787" max="12787" width="8.42578125" style="220" bestFit="1" customWidth="1"/>
    <col min="12788" max="12788" width="10.140625" style="220" bestFit="1" customWidth="1"/>
    <col min="12789" max="12789" width="8.42578125" style="220" bestFit="1" customWidth="1"/>
    <col min="12790" max="12790" width="10.140625" style="220" bestFit="1" customWidth="1"/>
    <col min="12791" max="12791" width="8.42578125" style="220" bestFit="1" customWidth="1"/>
    <col min="12792" max="12792" width="11.28515625" style="220" bestFit="1" customWidth="1"/>
    <col min="12793" max="12793" width="8.42578125" style="220" bestFit="1" customWidth="1"/>
    <col min="12794" max="12794" width="10.140625" style="220" bestFit="1" customWidth="1"/>
    <col min="12795" max="12795" width="8.42578125" style="220" bestFit="1" customWidth="1"/>
    <col min="12796" max="12796" width="10.140625" style="220" bestFit="1" customWidth="1"/>
    <col min="12797" max="12797" width="8.42578125" style="220" bestFit="1" customWidth="1"/>
    <col min="12798" max="12798" width="10.140625" style="220" bestFit="1" customWidth="1"/>
    <col min="12799" max="12799" width="8.42578125" style="220" bestFit="1" customWidth="1"/>
    <col min="12800" max="12800" width="10.28515625" style="220" bestFit="1" customWidth="1"/>
    <col min="12801" max="12801" width="8.42578125" style="220" bestFit="1" customWidth="1"/>
    <col min="12802" max="12802" width="10.140625" style="220" bestFit="1" customWidth="1"/>
    <col min="12803" max="13037" width="9.140625" style="220"/>
    <col min="13038" max="13038" width="5.5703125" style="220" customWidth="1"/>
    <col min="13039" max="13039" width="7.42578125" style="220" customWidth="1"/>
    <col min="13040" max="13040" width="25.85546875" style="220" customWidth="1"/>
    <col min="13041" max="13041" width="8.42578125" style="220" bestFit="1" customWidth="1"/>
    <col min="13042" max="13042" width="11.28515625" style="220" bestFit="1" customWidth="1"/>
    <col min="13043" max="13043" width="8.42578125" style="220" bestFit="1" customWidth="1"/>
    <col min="13044" max="13044" width="10.140625" style="220" bestFit="1" customWidth="1"/>
    <col min="13045" max="13045" width="8.42578125" style="220" bestFit="1" customWidth="1"/>
    <col min="13046" max="13046" width="10.140625" style="220" bestFit="1" customWidth="1"/>
    <col min="13047" max="13047" width="8.42578125" style="220" bestFit="1" customWidth="1"/>
    <col min="13048" max="13048" width="11.28515625" style="220" bestFit="1" customWidth="1"/>
    <col min="13049" max="13049" width="8.42578125" style="220" bestFit="1" customWidth="1"/>
    <col min="13050" max="13050" width="10.140625" style="220" bestFit="1" customWidth="1"/>
    <col min="13051" max="13051" width="8.42578125" style="220" bestFit="1" customWidth="1"/>
    <col min="13052" max="13052" width="10.140625" style="220" bestFit="1" customWidth="1"/>
    <col min="13053" max="13053" width="8.42578125" style="220" bestFit="1" customWidth="1"/>
    <col min="13054" max="13054" width="10.140625" style="220" bestFit="1" customWidth="1"/>
    <col min="13055" max="13055" width="8.42578125" style="220" bestFit="1" customWidth="1"/>
    <col min="13056" max="13056" width="10.28515625" style="220" bestFit="1" customWidth="1"/>
    <col min="13057" max="13057" width="8.42578125" style="220" bestFit="1" customWidth="1"/>
    <col min="13058" max="13058" width="10.140625" style="220" bestFit="1" customWidth="1"/>
    <col min="13059" max="13293" width="9.140625" style="220"/>
    <col min="13294" max="13294" width="5.5703125" style="220" customWidth="1"/>
    <col min="13295" max="13295" width="7.42578125" style="220" customWidth="1"/>
    <col min="13296" max="13296" width="25.85546875" style="220" customWidth="1"/>
    <col min="13297" max="13297" width="8.42578125" style="220" bestFit="1" customWidth="1"/>
    <col min="13298" max="13298" width="11.28515625" style="220" bestFit="1" customWidth="1"/>
    <col min="13299" max="13299" width="8.42578125" style="220" bestFit="1" customWidth="1"/>
    <col min="13300" max="13300" width="10.140625" style="220" bestFit="1" customWidth="1"/>
    <col min="13301" max="13301" width="8.42578125" style="220" bestFit="1" customWidth="1"/>
    <col min="13302" max="13302" width="10.140625" style="220" bestFit="1" customWidth="1"/>
    <col min="13303" max="13303" width="8.42578125" style="220" bestFit="1" customWidth="1"/>
    <col min="13304" max="13304" width="11.28515625" style="220" bestFit="1" customWidth="1"/>
    <col min="13305" max="13305" width="8.42578125" style="220" bestFit="1" customWidth="1"/>
    <col min="13306" max="13306" width="10.140625" style="220" bestFit="1" customWidth="1"/>
    <col min="13307" max="13307" width="8.42578125" style="220" bestFit="1" customWidth="1"/>
    <col min="13308" max="13308" width="10.140625" style="220" bestFit="1" customWidth="1"/>
    <col min="13309" max="13309" width="8.42578125" style="220" bestFit="1" customWidth="1"/>
    <col min="13310" max="13310" width="10.140625" style="220" bestFit="1" customWidth="1"/>
    <col min="13311" max="13311" width="8.42578125" style="220" bestFit="1" customWidth="1"/>
    <col min="13312" max="13312" width="10.28515625" style="220" bestFit="1" customWidth="1"/>
    <col min="13313" max="13313" width="8.42578125" style="220" bestFit="1" customWidth="1"/>
    <col min="13314" max="13314" width="10.140625" style="220" bestFit="1" customWidth="1"/>
    <col min="13315" max="13549" width="9.140625" style="220"/>
    <col min="13550" max="13550" width="5.5703125" style="220" customWidth="1"/>
    <col min="13551" max="13551" width="7.42578125" style="220" customWidth="1"/>
    <col min="13552" max="13552" width="25.85546875" style="220" customWidth="1"/>
    <col min="13553" max="13553" width="8.42578125" style="220" bestFit="1" customWidth="1"/>
    <col min="13554" max="13554" width="11.28515625" style="220" bestFit="1" customWidth="1"/>
    <col min="13555" max="13555" width="8.42578125" style="220" bestFit="1" customWidth="1"/>
    <col min="13556" max="13556" width="10.140625" style="220" bestFit="1" customWidth="1"/>
    <col min="13557" max="13557" width="8.42578125" style="220" bestFit="1" customWidth="1"/>
    <col min="13558" max="13558" width="10.140625" style="220" bestFit="1" customWidth="1"/>
    <col min="13559" max="13559" width="8.42578125" style="220" bestFit="1" customWidth="1"/>
    <col min="13560" max="13560" width="11.28515625" style="220" bestFit="1" customWidth="1"/>
    <col min="13561" max="13561" width="8.42578125" style="220" bestFit="1" customWidth="1"/>
    <col min="13562" max="13562" width="10.140625" style="220" bestFit="1" customWidth="1"/>
    <col min="13563" max="13563" width="8.42578125" style="220" bestFit="1" customWidth="1"/>
    <col min="13564" max="13564" width="10.140625" style="220" bestFit="1" customWidth="1"/>
    <col min="13565" max="13565" width="8.42578125" style="220" bestFit="1" customWidth="1"/>
    <col min="13566" max="13566" width="10.140625" style="220" bestFit="1" customWidth="1"/>
    <col min="13567" max="13567" width="8.42578125" style="220" bestFit="1" customWidth="1"/>
    <col min="13568" max="13568" width="10.28515625" style="220" bestFit="1" customWidth="1"/>
    <col min="13569" max="13569" width="8.42578125" style="220" bestFit="1" customWidth="1"/>
    <col min="13570" max="13570" width="10.140625" style="220" bestFit="1" customWidth="1"/>
    <col min="13571" max="13805" width="9.140625" style="220"/>
    <col min="13806" max="13806" width="5.5703125" style="220" customWidth="1"/>
    <col min="13807" max="13807" width="7.42578125" style="220" customWidth="1"/>
    <col min="13808" max="13808" width="25.85546875" style="220" customWidth="1"/>
    <col min="13809" max="13809" width="8.42578125" style="220" bestFit="1" customWidth="1"/>
    <col min="13810" max="13810" width="11.28515625" style="220" bestFit="1" customWidth="1"/>
    <col min="13811" max="13811" width="8.42578125" style="220" bestFit="1" customWidth="1"/>
    <col min="13812" max="13812" width="10.140625" style="220" bestFit="1" customWidth="1"/>
    <col min="13813" max="13813" width="8.42578125" style="220" bestFit="1" customWidth="1"/>
    <col min="13814" max="13814" width="10.140625" style="220" bestFit="1" customWidth="1"/>
    <col min="13815" max="13815" width="8.42578125" style="220" bestFit="1" customWidth="1"/>
    <col min="13816" max="13816" width="11.28515625" style="220" bestFit="1" customWidth="1"/>
    <col min="13817" max="13817" width="8.42578125" style="220" bestFit="1" customWidth="1"/>
    <col min="13818" max="13818" width="10.140625" style="220" bestFit="1" customWidth="1"/>
    <col min="13819" max="13819" width="8.42578125" style="220" bestFit="1" customWidth="1"/>
    <col min="13820" max="13820" width="10.140625" style="220" bestFit="1" customWidth="1"/>
    <col min="13821" max="13821" width="8.42578125" style="220" bestFit="1" customWidth="1"/>
    <col min="13822" max="13822" width="10.140625" style="220" bestFit="1" customWidth="1"/>
    <col min="13823" max="13823" width="8.42578125" style="220" bestFit="1" customWidth="1"/>
    <col min="13824" max="13824" width="10.28515625" style="220" bestFit="1" customWidth="1"/>
    <col min="13825" max="13825" width="8.42578125" style="220" bestFit="1" customWidth="1"/>
    <col min="13826" max="13826" width="10.140625" style="220" bestFit="1" customWidth="1"/>
    <col min="13827" max="14061" width="9.140625" style="220"/>
    <col min="14062" max="14062" width="5.5703125" style="220" customWidth="1"/>
    <col min="14063" max="14063" width="7.42578125" style="220" customWidth="1"/>
    <col min="14064" max="14064" width="25.85546875" style="220" customWidth="1"/>
    <col min="14065" max="14065" width="8.42578125" style="220" bestFit="1" customWidth="1"/>
    <col min="14066" max="14066" width="11.28515625" style="220" bestFit="1" customWidth="1"/>
    <col min="14067" max="14067" width="8.42578125" style="220" bestFit="1" customWidth="1"/>
    <col min="14068" max="14068" width="10.140625" style="220" bestFit="1" customWidth="1"/>
    <col min="14069" max="14069" width="8.42578125" style="220" bestFit="1" customWidth="1"/>
    <col min="14070" max="14070" width="10.140625" style="220" bestFit="1" customWidth="1"/>
    <col min="14071" max="14071" width="8.42578125" style="220" bestFit="1" customWidth="1"/>
    <col min="14072" max="14072" width="11.28515625" style="220" bestFit="1" customWidth="1"/>
    <col min="14073" max="14073" width="8.42578125" style="220" bestFit="1" customWidth="1"/>
    <col min="14074" max="14074" width="10.140625" style="220" bestFit="1" customWidth="1"/>
    <col min="14075" max="14075" width="8.42578125" style="220" bestFit="1" customWidth="1"/>
    <col min="14076" max="14076" width="10.140625" style="220" bestFit="1" customWidth="1"/>
    <col min="14077" max="14077" width="8.42578125" style="220" bestFit="1" customWidth="1"/>
    <col min="14078" max="14078" width="10.140625" style="220" bestFit="1" customWidth="1"/>
    <col min="14079" max="14079" width="8.42578125" style="220" bestFit="1" customWidth="1"/>
    <col min="14080" max="14080" width="10.28515625" style="220" bestFit="1" customWidth="1"/>
    <col min="14081" max="14081" width="8.42578125" style="220" bestFit="1" customWidth="1"/>
    <col min="14082" max="14082" width="10.140625" style="220" bestFit="1" customWidth="1"/>
    <col min="14083" max="14317" width="9.140625" style="220"/>
    <col min="14318" max="14318" width="5.5703125" style="220" customWidth="1"/>
    <col min="14319" max="14319" width="7.42578125" style="220" customWidth="1"/>
    <col min="14320" max="14320" width="25.85546875" style="220" customWidth="1"/>
    <col min="14321" max="14321" width="8.42578125" style="220" bestFit="1" customWidth="1"/>
    <col min="14322" max="14322" width="11.28515625" style="220" bestFit="1" customWidth="1"/>
    <col min="14323" max="14323" width="8.42578125" style="220" bestFit="1" customWidth="1"/>
    <col min="14324" max="14324" width="10.140625" style="220" bestFit="1" customWidth="1"/>
    <col min="14325" max="14325" width="8.42578125" style="220" bestFit="1" customWidth="1"/>
    <col min="14326" max="14326" width="10.140625" style="220" bestFit="1" customWidth="1"/>
    <col min="14327" max="14327" width="8.42578125" style="220" bestFit="1" customWidth="1"/>
    <col min="14328" max="14328" width="11.28515625" style="220" bestFit="1" customWidth="1"/>
    <col min="14329" max="14329" width="8.42578125" style="220" bestFit="1" customWidth="1"/>
    <col min="14330" max="14330" width="10.140625" style="220" bestFit="1" customWidth="1"/>
    <col min="14331" max="14331" width="8.42578125" style="220" bestFit="1" customWidth="1"/>
    <col min="14332" max="14332" width="10.140625" style="220" bestFit="1" customWidth="1"/>
    <col min="14333" max="14333" width="8.42578125" style="220" bestFit="1" customWidth="1"/>
    <col min="14334" max="14334" width="10.140625" style="220" bestFit="1" customWidth="1"/>
    <col min="14335" max="14335" width="8.42578125" style="220" bestFit="1" customWidth="1"/>
    <col min="14336" max="14336" width="10.28515625" style="220" bestFit="1" customWidth="1"/>
    <col min="14337" max="14337" width="8.42578125" style="220" bestFit="1" customWidth="1"/>
    <col min="14338" max="14338" width="10.140625" style="220" bestFit="1" customWidth="1"/>
    <col min="14339" max="14573" width="9.140625" style="220"/>
    <col min="14574" max="14574" width="5.5703125" style="220" customWidth="1"/>
    <col min="14575" max="14575" width="7.42578125" style="220" customWidth="1"/>
    <col min="14576" max="14576" width="25.85546875" style="220" customWidth="1"/>
    <col min="14577" max="14577" width="8.42578125" style="220" bestFit="1" customWidth="1"/>
    <col min="14578" max="14578" width="11.28515625" style="220" bestFit="1" customWidth="1"/>
    <col min="14579" max="14579" width="8.42578125" style="220" bestFit="1" customWidth="1"/>
    <col min="14580" max="14580" width="10.140625" style="220" bestFit="1" customWidth="1"/>
    <col min="14581" max="14581" width="8.42578125" style="220" bestFit="1" customWidth="1"/>
    <col min="14582" max="14582" width="10.140625" style="220" bestFit="1" customWidth="1"/>
    <col min="14583" max="14583" width="8.42578125" style="220" bestFit="1" customWidth="1"/>
    <col min="14584" max="14584" width="11.28515625" style="220" bestFit="1" customWidth="1"/>
    <col min="14585" max="14585" width="8.42578125" style="220" bestFit="1" customWidth="1"/>
    <col min="14586" max="14586" width="10.140625" style="220" bestFit="1" customWidth="1"/>
    <col min="14587" max="14587" width="8.42578125" style="220" bestFit="1" customWidth="1"/>
    <col min="14588" max="14588" width="10.140625" style="220" bestFit="1" customWidth="1"/>
    <col min="14589" max="14589" width="8.42578125" style="220" bestFit="1" customWidth="1"/>
    <col min="14590" max="14590" width="10.140625" style="220" bestFit="1" customWidth="1"/>
    <col min="14591" max="14591" width="8.42578125" style="220" bestFit="1" customWidth="1"/>
    <col min="14592" max="14592" width="10.28515625" style="220" bestFit="1" customWidth="1"/>
    <col min="14593" max="14593" width="8.42578125" style="220" bestFit="1" customWidth="1"/>
    <col min="14594" max="14594" width="10.140625" style="220" bestFit="1" customWidth="1"/>
    <col min="14595" max="14829" width="9.140625" style="220"/>
    <col min="14830" max="14830" width="5.5703125" style="220" customWidth="1"/>
    <col min="14831" max="14831" width="7.42578125" style="220" customWidth="1"/>
    <col min="14832" max="14832" width="25.85546875" style="220" customWidth="1"/>
    <col min="14833" max="14833" width="8.42578125" style="220" bestFit="1" customWidth="1"/>
    <col min="14834" max="14834" width="11.28515625" style="220" bestFit="1" customWidth="1"/>
    <col min="14835" max="14835" width="8.42578125" style="220" bestFit="1" customWidth="1"/>
    <col min="14836" max="14836" width="10.140625" style="220" bestFit="1" customWidth="1"/>
    <col min="14837" max="14837" width="8.42578125" style="220" bestFit="1" customWidth="1"/>
    <col min="14838" max="14838" width="10.140625" style="220" bestFit="1" customWidth="1"/>
    <col min="14839" max="14839" width="8.42578125" style="220" bestFit="1" customWidth="1"/>
    <col min="14840" max="14840" width="11.28515625" style="220" bestFit="1" customWidth="1"/>
    <col min="14841" max="14841" width="8.42578125" style="220" bestFit="1" customWidth="1"/>
    <col min="14842" max="14842" width="10.140625" style="220" bestFit="1" customWidth="1"/>
    <col min="14843" max="14843" width="8.42578125" style="220" bestFit="1" customWidth="1"/>
    <col min="14844" max="14844" width="10.140625" style="220" bestFit="1" customWidth="1"/>
    <col min="14845" max="14845" width="8.42578125" style="220" bestFit="1" customWidth="1"/>
    <col min="14846" max="14846" width="10.140625" style="220" bestFit="1" customWidth="1"/>
    <col min="14847" max="14847" width="8.42578125" style="220" bestFit="1" customWidth="1"/>
    <col min="14848" max="14848" width="10.28515625" style="220" bestFit="1" customWidth="1"/>
    <col min="14849" max="14849" width="8.42578125" style="220" bestFit="1" customWidth="1"/>
    <col min="14850" max="14850" width="10.140625" style="220" bestFit="1" customWidth="1"/>
    <col min="14851" max="15085" width="9.140625" style="220"/>
    <col min="15086" max="15086" width="5.5703125" style="220" customWidth="1"/>
    <col min="15087" max="15087" width="7.42578125" style="220" customWidth="1"/>
    <col min="15088" max="15088" width="25.85546875" style="220" customWidth="1"/>
    <col min="15089" max="15089" width="8.42578125" style="220" bestFit="1" customWidth="1"/>
    <col min="15090" max="15090" width="11.28515625" style="220" bestFit="1" customWidth="1"/>
    <col min="15091" max="15091" width="8.42578125" style="220" bestFit="1" customWidth="1"/>
    <col min="15092" max="15092" width="10.140625" style="220" bestFit="1" customWidth="1"/>
    <col min="15093" max="15093" width="8.42578125" style="220" bestFit="1" customWidth="1"/>
    <col min="15094" max="15094" width="10.140625" style="220" bestFit="1" customWidth="1"/>
    <col min="15095" max="15095" width="8.42578125" style="220" bestFit="1" customWidth="1"/>
    <col min="15096" max="15096" width="11.28515625" style="220" bestFit="1" customWidth="1"/>
    <col min="15097" max="15097" width="8.42578125" style="220" bestFit="1" customWidth="1"/>
    <col min="15098" max="15098" width="10.140625" style="220" bestFit="1" customWidth="1"/>
    <col min="15099" max="15099" width="8.42578125" style="220" bestFit="1" customWidth="1"/>
    <col min="15100" max="15100" width="10.140625" style="220" bestFit="1" customWidth="1"/>
    <col min="15101" max="15101" width="8.42578125" style="220" bestFit="1" customWidth="1"/>
    <col min="15102" max="15102" width="10.140625" style="220" bestFit="1" customWidth="1"/>
    <col min="15103" max="15103" width="8.42578125" style="220" bestFit="1" customWidth="1"/>
    <col min="15104" max="15104" width="10.28515625" style="220" bestFit="1" customWidth="1"/>
    <col min="15105" max="15105" width="8.42578125" style="220" bestFit="1" customWidth="1"/>
    <col min="15106" max="15106" width="10.140625" style="220" bestFit="1" customWidth="1"/>
    <col min="15107" max="15341" width="9.140625" style="220"/>
    <col min="15342" max="15342" width="5.5703125" style="220" customWidth="1"/>
    <col min="15343" max="15343" width="7.42578125" style="220" customWidth="1"/>
    <col min="15344" max="15344" width="25.85546875" style="220" customWidth="1"/>
    <col min="15345" max="15345" width="8.42578125" style="220" bestFit="1" customWidth="1"/>
    <col min="15346" max="15346" width="11.28515625" style="220" bestFit="1" customWidth="1"/>
    <col min="15347" max="15347" width="8.42578125" style="220" bestFit="1" customWidth="1"/>
    <col min="15348" max="15348" width="10.140625" style="220" bestFit="1" customWidth="1"/>
    <col min="15349" max="15349" width="8.42578125" style="220" bestFit="1" customWidth="1"/>
    <col min="15350" max="15350" width="10.140625" style="220" bestFit="1" customWidth="1"/>
    <col min="15351" max="15351" width="8.42578125" style="220" bestFit="1" customWidth="1"/>
    <col min="15352" max="15352" width="11.28515625" style="220" bestFit="1" customWidth="1"/>
    <col min="15353" max="15353" width="8.42578125" style="220" bestFit="1" customWidth="1"/>
    <col min="15354" max="15354" width="10.140625" style="220" bestFit="1" customWidth="1"/>
    <col min="15355" max="15355" width="8.42578125" style="220" bestFit="1" customWidth="1"/>
    <col min="15356" max="15356" width="10.140625" style="220" bestFit="1" customWidth="1"/>
    <col min="15357" max="15357" width="8.42578125" style="220" bestFit="1" customWidth="1"/>
    <col min="15358" max="15358" width="10.140625" style="220" bestFit="1" customWidth="1"/>
    <col min="15359" max="15359" width="8.42578125" style="220" bestFit="1" customWidth="1"/>
    <col min="15360" max="15360" width="10.28515625" style="220" bestFit="1" customWidth="1"/>
    <col min="15361" max="15361" width="8.42578125" style="220" bestFit="1" customWidth="1"/>
    <col min="15362" max="15362" width="10.140625" style="220" bestFit="1" customWidth="1"/>
    <col min="15363" max="15597" width="9.140625" style="220"/>
    <col min="15598" max="15598" width="5.5703125" style="220" customWidth="1"/>
    <col min="15599" max="15599" width="7.42578125" style="220" customWidth="1"/>
    <col min="15600" max="15600" width="25.85546875" style="220" customWidth="1"/>
    <col min="15601" max="15601" width="8.42578125" style="220" bestFit="1" customWidth="1"/>
    <col min="15602" max="15602" width="11.28515625" style="220" bestFit="1" customWidth="1"/>
    <col min="15603" max="15603" width="8.42578125" style="220" bestFit="1" customWidth="1"/>
    <col min="15604" max="15604" width="10.140625" style="220" bestFit="1" customWidth="1"/>
    <col min="15605" max="15605" width="8.42578125" style="220" bestFit="1" customWidth="1"/>
    <col min="15606" max="15606" width="10.140625" style="220" bestFit="1" customWidth="1"/>
    <col min="15607" max="15607" width="8.42578125" style="220" bestFit="1" customWidth="1"/>
    <col min="15608" max="15608" width="11.28515625" style="220" bestFit="1" customWidth="1"/>
    <col min="15609" max="15609" width="8.42578125" style="220" bestFit="1" customWidth="1"/>
    <col min="15610" max="15610" width="10.140625" style="220" bestFit="1" customWidth="1"/>
    <col min="15611" max="15611" width="8.42578125" style="220" bestFit="1" customWidth="1"/>
    <col min="15612" max="15612" width="10.140625" style="220" bestFit="1" customWidth="1"/>
    <col min="15613" max="15613" width="8.42578125" style="220" bestFit="1" customWidth="1"/>
    <col min="15614" max="15614" width="10.140625" style="220" bestFit="1" customWidth="1"/>
    <col min="15615" max="15615" width="8.42578125" style="220" bestFit="1" customWidth="1"/>
    <col min="15616" max="15616" width="10.28515625" style="220" bestFit="1" customWidth="1"/>
    <col min="15617" max="15617" width="8.42578125" style="220" bestFit="1" customWidth="1"/>
    <col min="15618" max="15618" width="10.140625" style="220" bestFit="1" customWidth="1"/>
    <col min="15619" max="15853" width="9.140625" style="220"/>
    <col min="15854" max="15854" width="5.5703125" style="220" customWidth="1"/>
    <col min="15855" max="15855" width="7.42578125" style="220" customWidth="1"/>
    <col min="15856" max="15856" width="25.85546875" style="220" customWidth="1"/>
    <col min="15857" max="15857" width="8.42578125" style="220" bestFit="1" customWidth="1"/>
    <col min="15858" max="15858" width="11.28515625" style="220" bestFit="1" customWidth="1"/>
    <col min="15859" max="15859" width="8.42578125" style="220" bestFit="1" customWidth="1"/>
    <col min="15860" max="15860" width="10.140625" style="220" bestFit="1" customWidth="1"/>
    <col min="15861" max="15861" width="8.42578125" style="220" bestFit="1" customWidth="1"/>
    <col min="15862" max="15862" width="10.140625" style="220" bestFit="1" customWidth="1"/>
    <col min="15863" max="15863" width="8.42578125" style="220" bestFit="1" customWidth="1"/>
    <col min="15864" max="15864" width="11.28515625" style="220" bestFit="1" customWidth="1"/>
    <col min="15865" max="15865" width="8.42578125" style="220" bestFit="1" customWidth="1"/>
    <col min="15866" max="15866" width="10.140625" style="220" bestFit="1" customWidth="1"/>
    <col min="15867" max="15867" width="8.42578125" style="220" bestFit="1" customWidth="1"/>
    <col min="15868" max="15868" width="10.140625" style="220" bestFit="1" customWidth="1"/>
    <col min="15869" max="15869" width="8.42578125" style="220" bestFit="1" customWidth="1"/>
    <col min="15870" max="15870" width="10.140625" style="220" bestFit="1" customWidth="1"/>
    <col min="15871" max="15871" width="8.42578125" style="220" bestFit="1" customWidth="1"/>
    <col min="15872" max="15872" width="10.28515625" style="220" bestFit="1" customWidth="1"/>
    <col min="15873" max="15873" width="8.42578125" style="220" bestFit="1" customWidth="1"/>
    <col min="15874" max="15874" width="10.140625" style="220" bestFit="1" customWidth="1"/>
    <col min="15875" max="16109" width="9.140625" style="220"/>
    <col min="16110" max="16110" width="5.5703125" style="220" customWidth="1"/>
    <col min="16111" max="16111" width="7.42578125" style="220" customWidth="1"/>
    <col min="16112" max="16112" width="25.85546875" style="220" customWidth="1"/>
    <col min="16113" max="16113" width="8.42578125" style="220" bestFit="1" customWidth="1"/>
    <col min="16114" max="16114" width="11.28515625" style="220" bestFit="1" customWidth="1"/>
    <col min="16115" max="16115" width="8.42578125" style="220" bestFit="1" customWidth="1"/>
    <col min="16116" max="16116" width="10.140625" style="220" bestFit="1" customWidth="1"/>
    <col min="16117" max="16117" width="8.42578125" style="220" bestFit="1" customWidth="1"/>
    <col min="16118" max="16118" width="10.140625" style="220" bestFit="1" customWidth="1"/>
    <col min="16119" max="16119" width="8.42578125" style="220" bestFit="1" customWidth="1"/>
    <col min="16120" max="16120" width="11.28515625" style="220" bestFit="1" customWidth="1"/>
    <col min="16121" max="16121" width="8.42578125" style="220" bestFit="1" customWidth="1"/>
    <col min="16122" max="16122" width="10.140625" style="220" bestFit="1" customWidth="1"/>
    <col min="16123" max="16123" width="8.42578125" style="220" bestFit="1" customWidth="1"/>
    <col min="16124" max="16124" width="10.140625" style="220" bestFit="1" customWidth="1"/>
    <col min="16125" max="16125" width="8.42578125" style="220" bestFit="1" customWidth="1"/>
    <col min="16126" max="16126" width="10.140625" style="220" bestFit="1" customWidth="1"/>
    <col min="16127" max="16127" width="8.42578125" style="220" bestFit="1" customWidth="1"/>
    <col min="16128" max="16128" width="10.28515625" style="220" bestFit="1" customWidth="1"/>
    <col min="16129" max="16129" width="8.42578125" style="220" bestFit="1" customWidth="1"/>
    <col min="16130" max="16130" width="10.140625" style="220" bestFit="1" customWidth="1"/>
    <col min="16131" max="16384" width="9.140625" style="220"/>
  </cols>
  <sheetData>
    <row r="1" spans="1:21" s="219" customFormat="1">
      <c r="T1" s="754" t="s">
        <v>179</v>
      </c>
      <c r="U1" s="754"/>
    </row>
    <row r="2" spans="1:21" s="219" customFormat="1"/>
    <row r="3" spans="1:21" ht="14.25" customHeight="1">
      <c r="C3" s="776" t="s">
        <v>180</v>
      </c>
      <c r="D3" s="776"/>
      <c r="E3" s="776"/>
      <c r="F3" s="776"/>
      <c r="G3" s="776"/>
      <c r="H3" s="776"/>
      <c r="I3" s="776"/>
      <c r="J3" s="776"/>
      <c r="K3" s="776"/>
      <c r="L3" s="776"/>
      <c r="M3" s="776"/>
      <c r="N3" s="776"/>
      <c r="O3" s="776"/>
      <c r="P3" s="776"/>
      <c r="Q3" s="776"/>
      <c r="R3" s="776"/>
      <c r="S3" s="776"/>
      <c r="T3" s="776"/>
      <c r="U3" s="776"/>
    </row>
    <row r="4" spans="1:21" s="219" customFormat="1">
      <c r="F4" s="766"/>
      <c r="G4" s="766"/>
      <c r="H4" s="369"/>
      <c r="I4" s="369"/>
    </row>
    <row r="5" spans="1:21" ht="13.5" customHeight="1" thickBot="1">
      <c r="B5" s="219"/>
      <c r="C5" s="219"/>
      <c r="D5" s="219"/>
      <c r="E5" s="219"/>
      <c r="F5" s="766"/>
      <c r="G5" s="766"/>
      <c r="H5" s="369"/>
      <c r="I5" s="369"/>
      <c r="J5" s="219"/>
      <c r="K5" s="219"/>
      <c r="L5" s="219"/>
      <c r="M5" s="219"/>
      <c r="N5" s="219"/>
      <c r="O5" s="219"/>
      <c r="P5" s="219"/>
      <c r="Q5" s="219"/>
      <c r="R5" s="219"/>
      <c r="S5" s="767" t="s">
        <v>2</v>
      </c>
      <c r="T5" s="767"/>
      <c r="U5" s="767"/>
    </row>
    <row r="6" spans="1:21" ht="19.5" customHeight="1" thickBot="1">
      <c r="B6" s="219"/>
      <c r="C6" s="768"/>
      <c r="D6" s="763" t="s">
        <v>4</v>
      </c>
      <c r="E6" s="772"/>
      <c r="F6" s="772"/>
      <c r="G6" s="772"/>
      <c r="H6" s="772"/>
      <c r="I6" s="762"/>
      <c r="J6" s="763" t="s">
        <v>181</v>
      </c>
      <c r="K6" s="772"/>
      <c r="L6" s="772"/>
      <c r="M6" s="772"/>
      <c r="N6" s="772"/>
      <c r="O6" s="762"/>
      <c r="P6" s="770" t="s">
        <v>182</v>
      </c>
      <c r="Q6" s="769"/>
      <c r="R6" s="769"/>
      <c r="S6" s="769"/>
      <c r="T6" s="769"/>
      <c r="U6" s="771"/>
    </row>
    <row r="7" spans="1:21" ht="45.75" customHeight="1" thickBot="1">
      <c r="B7" s="219"/>
      <c r="C7" s="768"/>
      <c r="D7" s="764" t="s">
        <v>126</v>
      </c>
      <c r="E7" s="769"/>
      <c r="F7" s="769" t="s">
        <v>127</v>
      </c>
      <c r="G7" s="761"/>
      <c r="H7" s="769" t="s">
        <v>183</v>
      </c>
      <c r="I7" s="771"/>
      <c r="J7" s="770" t="s">
        <v>126</v>
      </c>
      <c r="K7" s="769"/>
      <c r="L7" s="769" t="s">
        <v>127</v>
      </c>
      <c r="M7" s="761"/>
      <c r="N7" s="769" t="s">
        <v>183</v>
      </c>
      <c r="O7" s="771"/>
      <c r="P7" s="770" t="s">
        <v>126</v>
      </c>
      <c r="Q7" s="769"/>
      <c r="R7" s="769" t="s">
        <v>127</v>
      </c>
      <c r="S7" s="769"/>
      <c r="T7" s="769" t="s">
        <v>183</v>
      </c>
      <c r="U7" s="771"/>
    </row>
    <row r="8" spans="1:21" s="226" customFormat="1" ht="16.5" customHeight="1" thickBot="1">
      <c r="A8" s="221"/>
      <c r="B8" s="221"/>
      <c r="C8" s="768"/>
      <c r="D8" s="360" t="s">
        <v>8</v>
      </c>
      <c r="E8" s="222" t="s">
        <v>9</v>
      </c>
      <c r="F8" s="222" t="s">
        <v>8</v>
      </c>
      <c r="G8" s="223" t="s">
        <v>9</v>
      </c>
      <c r="H8" s="222" t="s">
        <v>8</v>
      </c>
      <c r="I8" s="225" t="s">
        <v>9</v>
      </c>
      <c r="J8" s="224" t="s">
        <v>8</v>
      </c>
      <c r="K8" s="222" t="s">
        <v>9</v>
      </c>
      <c r="L8" s="222" t="s">
        <v>8</v>
      </c>
      <c r="M8" s="223" t="s">
        <v>9</v>
      </c>
      <c r="N8" s="222" t="s">
        <v>8</v>
      </c>
      <c r="O8" s="225" t="s">
        <v>9</v>
      </c>
      <c r="P8" s="224" t="s">
        <v>8</v>
      </c>
      <c r="Q8" s="222" t="s">
        <v>9</v>
      </c>
      <c r="R8" s="222" t="s">
        <v>8</v>
      </c>
      <c r="S8" s="222" t="s">
        <v>9</v>
      </c>
      <c r="T8" s="222" t="s">
        <v>8</v>
      </c>
      <c r="U8" s="225" t="s">
        <v>9</v>
      </c>
    </row>
    <row r="9" spans="1:21" ht="29.25" customHeight="1" thickBot="1">
      <c r="B9" s="219"/>
      <c r="C9" s="227" t="s">
        <v>128</v>
      </c>
      <c r="D9" s="228">
        <f>D10+D11+D12+D13+D14+D15+D16+D18+D20+D21+D22+D23+D24</f>
        <v>97925.40400000001</v>
      </c>
      <c r="E9" s="229">
        <f t="shared" ref="E9:U9" si="0">E10+E11+E12+E13+E14+E15+E16+E18+E20+E21+E22+E23+E24</f>
        <v>99515.818999999989</v>
      </c>
      <c r="F9" s="229">
        <f t="shared" si="0"/>
        <v>10519.482</v>
      </c>
      <c r="G9" s="229">
        <f t="shared" si="0"/>
        <v>10639.135</v>
      </c>
      <c r="H9" s="229">
        <f t="shared" si="0"/>
        <v>12208.273000000001</v>
      </c>
      <c r="I9" s="230">
        <f t="shared" si="0"/>
        <v>11705.689</v>
      </c>
      <c r="J9" s="228">
        <f t="shared" si="0"/>
        <v>36329.998</v>
      </c>
      <c r="K9" s="229">
        <f t="shared" si="0"/>
        <v>37415.762999999999</v>
      </c>
      <c r="L9" s="229">
        <f t="shared" si="0"/>
        <v>2343.1819999999998</v>
      </c>
      <c r="M9" s="229">
        <f t="shared" si="0"/>
        <v>2489.6580000000004</v>
      </c>
      <c r="N9" s="229">
        <f t="shared" si="0"/>
        <v>4434.3100000000004</v>
      </c>
      <c r="O9" s="230">
        <f t="shared" si="0"/>
        <v>4584.7769999999991</v>
      </c>
      <c r="P9" s="228">
        <f t="shared" si="0"/>
        <v>2409.3569999999995</v>
      </c>
      <c r="Q9" s="229">
        <f t="shared" si="0"/>
        <v>2510.0999999999995</v>
      </c>
      <c r="R9" s="229">
        <f t="shared" si="0"/>
        <v>544.94499999999994</v>
      </c>
      <c r="S9" s="229">
        <f t="shared" si="0"/>
        <v>477.07299999999992</v>
      </c>
      <c r="T9" s="229">
        <f t="shared" si="0"/>
        <v>628.03100000000006</v>
      </c>
      <c r="U9" s="287">
        <f t="shared" si="0"/>
        <v>573.52100000000019</v>
      </c>
    </row>
    <row r="10" spans="1:21" ht="25.5">
      <c r="B10" s="219"/>
      <c r="C10" s="233" t="s">
        <v>129</v>
      </c>
      <c r="D10" s="278">
        <v>2712.0450000000001</v>
      </c>
      <c r="E10" s="276">
        <f>([2]vk.izlozenost!$EL$13)/1000</f>
        <v>2860.3389999999999</v>
      </c>
      <c r="F10" s="279">
        <v>368.33100000000002</v>
      </c>
      <c r="G10" s="279">
        <f>([8]vkupno!$DT$13)/1000</f>
        <v>381.59</v>
      </c>
      <c r="H10" s="277">
        <v>303.47500000000002</v>
      </c>
      <c r="I10" s="277">
        <f>([2]vk.izlozenost!$EM$13)/1000</f>
        <v>320</v>
      </c>
      <c r="J10" s="275">
        <v>1240.7239999999999</v>
      </c>
      <c r="K10" s="276">
        <f>([2]vk.izlozenost!$EW$13)/1000</f>
        <v>1265.68</v>
      </c>
      <c r="L10" s="276">
        <v>142.09700000000001</v>
      </c>
      <c r="M10" s="279">
        <v>137.678</v>
      </c>
      <c r="N10" s="276">
        <v>260.79199999999997</v>
      </c>
      <c r="O10" s="277">
        <f>([2]vk.izlozenost!$EX$13)/1000</f>
        <v>241.071</v>
      </c>
      <c r="P10" s="275">
        <v>76.923000000000002</v>
      </c>
      <c r="Q10" s="276">
        <f>([2]vk.izlozenost!$FH$13)/1000</f>
        <v>80.718000000000004</v>
      </c>
      <c r="R10" s="276">
        <v>11.929</v>
      </c>
      <c r="S10" s="276">
        <f>([8]vkupno!$EL$13)/1000</f>
        <v>11.459</v>
      </c>
      <c r="T10" s="276">
        <v>15.56</v>
      </c>
      <c r="U10" s="277">
        <f>([2]vk.izlozenost!$FI$13)/1000</f>
        <v>14.795999999999999</v>
      </c>
    </row>
    <row r="11" spans="1:21">
      <c r="B11" s="219"/>
      <c r="C11" s="204" t="s">
        <v>130</v>
      </c>
      <c r="D11" s="278">
        <v>21.774000000000001</v>
      </c>
      <c r="E11" s="276">
        <f>([2]vk.izlozenost!$EL$14)/1000</f>
        <v>17.349</v>
      </c>
      <c r="F11" s="279">
        <v>2.7909999999999999</v>
      </c>
      <c r="G11" s="279">
        <f>([8]vkupno!$DT$14)/1000</f>
        <v>1.677</v>
      </c>
      <c r="H11" s="277">
        <v>4.8250000000000002</v>
      </c>
      <c r="I11" s="277">
        <f>([2]vk.izlozenost!$EM$14)/1000</f>
        <v>0.96599999999999997</v>
      </c>
      <c r="J11" s="275">
        <v>75.540999999999997</v>
      </c>
      <c r="K11" s="276">
        <f>([2]vk.izlozenost!$EW$14)/1000</f>
        <v>54.359000000000002</v>
      </c>
      <c r="L11" s="276">
        <v>6.0650000000000004</v>
      </c>
      <c r="M11" s="279">
        <f>([8]vkupno!$EC$14)/1000</f>
        <v>1.196</v>
      </c>
      <c r="N11" s="276">
        <v>21.027999999999999</v>
      </c>
      <c r="O11" s="277">
        <f>([2]vk.izlozenost!$EX$14)/1000</f>
        <v>0.184</v>
      </c>
      <c r="P11" s="275">
        <v>0</v>
      </c>
      <c r="Q11" s="276">
        <f>([2]vk.izlozenost!$FH$14)/1000</f>
        <v>0</v>
      </c>
      <c r="R11" s="276">
        <v>0</v>
      </c>
      <c r="S11" s="276">
        <f>([8]vkupno!$EL$14)/1000</f>
        <v>0</v>
      </c>
      <c r="T11" s="276">
        <v>0</v>
      </c>
      <c r="U11" s="277">
        <f>([2]vk.izlozenost!$FI$14)/1000</f>
        <v>0</v>
      </c>
    </row>
    <row r="12" spans="1:21">
      <c r="B12" s="219"/>
      <c r="C12" s="204" t="s">
        <v>131</v>
      </c>
      <c r="D12" s="285">
        <v>40689.125999999997</v>
      </c>
      <c r="E12" s="276">
        <f>([2]vk.izlozenost!$EL$15+[2]vk.izlozenost!$EL$16+[2]vk.izlozenost!$EL$17)/1000</f>
        <v>39886.364999999998</v>
      </c>
      <c r="F12" s="286">
        <v>5619.2139999999999</v>
      </c>
      <c r="G12" s="286">
        <f>([8]vkupno!$DT$15+[8]vkupno!$DT$16+[8]vkupno!$DT$17)/1000</f>
        <v>5513.93</v>
      </c>
      <c r="H12" s="284">
        <v>6934.8580000000002</v>
      </c>
      <c r="I12" s="284">
        <f>([2]vk.izlozenost!$EM$15+[2]vk.izlozenost!$EM$16+[2]vk.izlozenost!$EM$17)/1000</f>
        <v>6669.8819999999996</v>
      </c>
      <c r="J12" s="282">
        <v>10707.263000000001</v>
      </c>
      <c r="K12" s="283">
        <f>([2]vk.izlozenost!$EW$15+[2]vk.izlozenost!$EW$16+[2]vk.izlozenost!$EW$17)/1000</f>
        <v>11163.153</v>
      </c>
      <c r="L12" s="283">
        <v>928.66200000000003</v>
      </c>
      <c r="M12" s="286">
        <f>([8]vkupno!$EC$15+[8]vkupno!$EC$16+[8]vkupno!$EC$17)/1000</f>
        <v>1008.1609999999999</v>
      </c>
      <c r="N12" s="283">
        <v>1661.0809999999999</v>
      </c>
      <c r="O12" s="284">
        <f>([2]vk.izlozenost!$EX$15+[2]vk.izlozenost!$EX$16+[2]vk.izlozenost!$EX$17)/1000</f>
        <v>1822.204</v>
      </c>
      <c r="P12" s="282">
        <v>686.56899999999996</v>
      </c>
      <c r="Q12" s="283">
        <f>([2]vk.izlozenost!$FH$15+[2]vk.izlozenost!$FH$16+[2]vk.izlozenost!$FH$17)/1000</f>
        <v>670.24599999999998</v>
      </c>
      <c r="R12" s="283">
        <v>163.45500000000001</v>
      </c>
      <c r="S12" s="283">
        <f>([8]vkupno!$EL$15+[8]vkupno!$EL$16+[8]vkupno!$EL$17)/1000</f>
        <v>145.14400000000001</v>
      </c>
      <c r="T12" s="283">
        <v>197.26599999999999</v>
      </c>
      <c r="U12" s="284">
        <f>([2]vk.izlozenost!$FI$15+[2]vk.izlozenost!$FI$16+[2]vk.izlozenost!$FI$17)/1000</f>
        <v>178.78299999999999</v>
      </c>
    </row>
    <row r="13" spans="1:21">
      <c r="B13" s="219"/>
      <c r="C13" s="204" t="s">
        <v>132</v>
      </c>
      <c r="D13" s="285">
        <v>10883.306</v>
      </c>
      <c r="E13" s="276">
        <f>([2]vk.izlozenost!EL18)/1000</f>
        <v>11318.745000000001</v>
      </c>
      <c r="F13" s="286">
        <v>608.96</v>
      </c>
      <c r="G13" s="286">
        <f>([8]vkupno!DT18)/1000</f>
        <v>674.35599999999999</v>
      </c>
      <c r="H13" s="284">
        <v>552.03899999999999</v>
      </c>
      <c r="I13" s="284">
        <f>([2]vk.izlozenost!EM18)/1000</f>
        <v>543.67399999999998</v>
      </c>
      <c r="J13" s="282">
        <v>3739.2730000000001</v>
      </c>
      <c r="K13" s="283">
        <f>([2]vk.izlozenost!EW18)/1000</f>
        <v>3523.1239999999998</v>
      </c>
      <c r="L13" s="283">
        <v>178.18899999999999</v>
      </c>
      <c r="M13" s="286">
        <f>([8]vkupno!EC18)/1000</f>
        <v>153.55000000000001</v>
      </c>
      <c r="N13" s="283">
        <v>252.41</v>
      </c>
      <c r="O13" s="284">
        <f>([2]vk.izlozenost!EX18)/1000</f>
        <v>190.86799999999999</v>
      </c>
      <c r="P13" s="282">
        <v>203.90600000000001</v>
      </c>
      <c r="Q13" s="283">
        <f>([2]vk.izlozenost!FH18)/1000</f>
        <v>218.19399999999999</v>
      </c>
      <c r="R13" s="283">
        <v>53.112000000000002</v>
      </c>
      <c r="S13" s="283">
        <f>([8]vkupno!EL18)/1000</f>
        <v>52.631999999999998</v>
      </c>
      <c r="T13" s="283">
        <v>57.048999999999999</v>
      </c>
      <c r="U13" s="284">
        <f>([2]vk.izlozenost!FI18)/1000</f>
        <v>59.258000000000003</v>
      </c>
    </row>
    <row r="14" spans="1:21">
      <c r="B14" s="219"/>
      <c r="C14" s="204" t="s">
        <v>133</v>
      </c>
      <c r="D14" s="285">
        <v>27995.98</v>
      </c>
      <c r="E14" s="276">
        <f>([2]vk.izlozenost!EL19)/1000</f>
        <v>28758.388999999999</v>
      </c>
      <c r="F14" s="286">
        <v>2431.5140000000001</v>
      </c>
      <c r="G14" s="286">
        <f>([8]vkupno!DT19)/1000</f>
        <v>2282.6149999999998</v>
      </c>
      <c r="H14" s="284">
        <v>2217.1729999999998</v>
      </c>
      <c r="I14" s="284">
        <f>([2]vk.izlozenost!EM19)/1000</f>
        <v>1972.556</v>
      </c>
      <c r="J14" s="282">
        <v>12608.291999999999</v>
      </c>
      <c r="K14" s="283">
        <f>([2]vk.izlozenost!EW19)/1000</f>
        <v>13235.531999999999</v>
      </c>
      <c r="L14" s="283">
        <v>566.00699999999995</v>
      </c>
      <c r="M14" s="286">
        <f>([8]vkupno!EC19)/1000</f>
        <v>612.18600000000004</v>
      </c>
      <c r="N14" s="283">
        <v>833.60799999999995</v>
      </c>
      <c r="O14" s="284">
        <f>([2]vk.izlozenost!EX19)/1000</f>
        <v>924.75099999999998</v>
      </c>
      <c r="P14" s="282">
        <v>897.53</v>
      </c>
      <c r="Q14" s="283">
        <f>([2]vk.izlozenost!FH19)/1000</f>
        <v>928.71900000000005</v>
      </c>
      <c r="R14" s="283">
        <v>267.62200000000001</v>
      </c>
      <c r="S14" s="283">
        <f>([8]vkupno!EL19)/1000</f>
        <v>217.67</v>
      </c>
      <c r="T14" s="283">
        <v>304.04399999999998</v>
      </c>
      <c r="U14" s="284">
        <f>([2]vk.izlozenost!FI19)/1000</f>
        <v>252.477</v>
      </c>
    </row>
    <row r="15" spans="1:21">
      <c r="B15" s="219"/>
      <c r="C15" s="204" t="s">
        <v>134</v>
      </c>
      <c r="D15" s="285">
        <v>2420.1680000000001</v>
      </c>
      <c r="E15" s="276">
        <f>([2]vk.izlozenost!EL20)/1000</f>
        <v>2041.0930000000001</v>
      </c>
      <c r="F15" s="286">
        <v>344.22800000000001</v>
      </c>
      <c r="G15" s="286">
        <f>([8]vkupno!DT20)/1000</f>
        <v>327.56700000000001</v>
      </c>
      <c r="H15" s="284">
        <v>572.90300000000002</v>
      </c>
      <c r="I15" s="284">
        <f>([2]vk.izlozenost!EM20)/1000</f>
        <v>564.87099999999998</v>
      </c>
      <c r="J15" s="282">
        <v>1398.223</v>
      </c>
      <c r="K15" s="283">
        <f>([2]vk.izlozenost!EW20)/1000</f>
        <v>1371.971</v>
      </c>
      <c r="L15" s="283">
        <v>145.15100000000001</v>
      </c>
      <c r="M15" s="286">
        <f>([8]vkupno!EC20)/1000</f>
        <v>139.471</v>
      </c>
      <c r="N15" s="283">
        <v>469.52499999999998</v>
      </c>
      <c r="O15" s="284">
        <f>([2]vk.izlozenost!EX20)/1000</f>
        <v>421.13799999999998</v>
      </c>
      <c r="P15" s="282">
        <v>58.014000000000003</v>
      </c>
      <c r="Q15" s="283">
        <f>([2]vk.izlozenost!FH20)/1000</f>
        <v>56.604999999999997</v>
      </c>
      <c r="R15" s="283">
        <v>6.1589999999999998</v>
      </c>
      <c r="S15" s="283">
        <f>([8]vkupno!EL20)/1000</f>
        <v>6.1459999999999999</v>
      </c>
      <c r="T15" s="283">
        <v>6.8840000000000003</v>
      </c>
      <c r="U15" s="284">
        <f>([2]vk.izlozenost!FI20)/1000</f>
        <v>6.8490000000000002</v>
      </c>
    </row>
    <row r="16" spans="1:21" ht="25.5">
      <c r="B16" s="219"/>
      <c r="C16" s="204" t="s">
        <v>135</v>
      </c>
      <c r="D16" s="285">
        <v>4530.5879999999997</v>
      </c>
      <c r="E16" s="276">
        <f>([2]vk.izlozenost!EL21)/1000</f>
        <v>5059.7079999999996</v>
      </c>
      <c r="F16" s="286">
        <v>363.017</v>
      </c>
      <c r="G16" s="286">
        <f>([8]vkupno!DT21)/1000</f>
        <v>371.37200000000001</v>
      </c>
      <c r="H16" s="284">
        <v>438.35899999999998</v>
      </c>
      <c r="I16" s="284">
        <f>([2]vk.izlozenost!EM21)/1000</f>
        <v>507.108</v>
      </c>
      <c r="J16" s="282">
        <v>3990.4050000000002</v>
      </c>
      <c r="K16" s="283">
        <f>([2]vk.izlozenost!EW21)/1000</f>
        <v>3839.9119999999998</v>
      </c>
      <c r="L16" s="283">
        <v>209.79300000000001</v>
      </c>
      <c r="M16" s="286">
        <f>([8]vkupno!EC21)/1000</f>
        <v>229.08799999999999</v>
      </c>
      <c r="N16" s="283">
        <v>418.60899999999998</v>
      </c>
      <c r="O16" s="284">
        <f>([2]vk.izlozenost!EX21)/1000</f>
        <v>415.35899999999998</v>
      </c>
      <c r="P16" s="282">
        <v>148.744</v>
      </c>
      <c r="Q16" s="283">
        <f>([2]vk.izlozenost!FH21)/1000</f>
        <v>226.05500000000001</v>
      </c>
      <c r="R16" s="283">
        <v>20.190000000000001</v>
      </c>
      <c r="S16" s="283">
        <f>([8]vkupno!EL21)/1000</f>
        <v>28.135000000000002</v>
      </c>
      <c r="T16" s="283">
        <v>24.79</v>
      </c>
      <c r="U16" s="284">
        <f>([2]vk.izlozenost!FI21)/1000</f>
        <v>38.287999999999997</v>
      </c>
    </row>
    <row r="17" spans="2:21">
      <c r="B17" s="219"/>
      <c r="C17" s="204" t="s">
        <v>136</v>
      </c>
      <c r="D17" s="285">
        <v>35272.17</v>
      </c>
      <c r="E17" s="276">
        <f>([2]vk.izlozenost!EL22)/1000</f>
        <v>38110.22</v>
      </c>
      <c r="F17" s="286">
        <v>234.81299999999999</v>
      </c>
      <c r="G17" s="286">
        <f>([8]vkupno!DT22)/1000</f>
        <v>279.85399999999998</v>
      </c>
      <c r="H17" s="284">
        <v>293.35599999999999</v>
      </c>
      <c r="I17" s="284">
        <f>([2]vk.izlozenost!EM22)/1000</f>
        <v>301.351</v>
      </c>
      <c r="J17" s="282">
        <v>14511.805</v>
      </c>
      <c r="K17" s="283">
        <f>([2]vk.izlozenost!EW22)/1000</f>
        <v>22116.475999999999</v>
      </c>
      <c r="L17" s="283">
        <v>50.094999999999999</v>
      </c>
      <c r="M17" s="286">
        <f>([8]vkupno!EC22)/1000</f>
        <v>134.494</v>
      </c>
      <c r="N17" s="283">
        <v>68.117000000000004</v>
      </c>
      <c r="O17" s="284">
        <f>([2]vk.izlozenost!EX22)/1000</f>
        <v>148.608</v>
      </c>
      <c r="P17" s="282">
        <v>8527.41</v>
      </c>
      <c r="Q17" s="283">
        <f>([2]vk.izlozenost!FH22)/1000</f>
        <v>3677.45</v>
      </c>
      <c r="R17" s="283">
        <v>94.92</v>
      </c>
      <c r="S17" s="283">
        <f>([8]vkupno!EL22)/1000</f>
        <v>11.262</v>
      </c>
      <c r="T17" s="283">
        <v>86.52</v>
      </c>
      <c r="U17" s="284">
        <f>([2]vk.izlozenost!FI22)/1000</f>
        <v>6.859</v>
      </c>
    </row>
    <row r="18" spans="2:21" ht="25.5">
      <c r="B18" s="219"/>
      <c r="C18" s="204" t="s">
        <v>137</v>
      </c>
      <c r="D18" s="285">
        <v>5923.1360000000004</v>
      </c>
      <c r="E18" s="276">
        <f>([2]vk.izlozenost!EL23)/1000</f>
        <v>6673.09</v>
      </c>
      <c r="F18" s="286">
        <v>577.12099999999998</v>
      </c>
      <c r="G18" s="286">
        <f>([8]vkupno!DT23)/1000</f>
        <v>883.601</v>
      </c>
      <c r="H18" s="284">
        <v>934.31</v>
      </c>
      <c r="I18" s="284">
        <f>([2]vk.izlozenost!EM23)/1000</f>
        <v>899.17200000000003</v>
      </c>
      <c r="J18" s="282">
        <v>1494.6089999999999</v>
      </c>
      <c r="K18" s="283">
        <f>([2]vk.izlozenost!EW23)/1000</f>
        <v>1870.163</v>
      </c>
      <c r="L18" s="283">
        <v>131.149</v>
      </c>
      <c r="M18" s="286">
        <f>([8]vkupno!EC23)/1000</f>
        <v>161.04300000000001</v>
      </c>
      <c r="N18" s="283">
        <v>458.73599999999999</v>
      </c>
      <c r="O18" s="284">
        <f>([2]vk.izlozenost!EX23)/1000</f>
        <v>471.86599999999999</v>
      </c>
      <c r="P18" s="282">
        <v>221.05600000000001</v>
      </c>
      <c r="Q18" s="283">
        <f>([2]vk.izlozenost!FH23)/1000</f>
        <v>236.65</v>
      </c>
      <c r="R18" s="283">
        <v>10.387</v>
      </c>
      <c r="S18" s="283">
        <f>([8]vkupno!EL23)/1000</f>
        <v>5.5179999999999998</v>
      </c>
      <c r="T18" s="283">
        <v>4.577</v>
      </c>
      <c r="U18" s="284">
        <f>([2]vk.izlozenost!FI23)/1000</f>
        <v>4.33</v>
      </c>
    </row>
    <row r="19" spans="2:21" ht="38.25">
      <c r="B19" s="219"/>
      <c r="C19" s="204" t="s">
        <v>138</v>
      </c>
      <c r="D19" s="285">
        <v>10668.044</v>
      </c>
      <c r="E19" s="276">
        <f>([2]vk.izlozenost!EL24)/1000</f>
        <v>9856.7459999999992</v>
      </c>
      <c r="F19" s="286">
        <v>0.78100000000000003</v>
      </c>
      <c r="G19" s="286">
        <f>([8]vkupno!DT24)/1000</f>
        <v>1.236</v>
      </c>
      <c r="H19" s="284">
        <v>1.778</v>
      </c>
      <c r="I19" s="284">
        <f>([2]vk.izlozenost!EM24)/1000</f>
        <v>2.262</v>
      </c>
      <c r="J19" s="282">
        <v>2587.3620000000001</v>
      </c>
      <c r="K19" s="283">
        <f>([2]vk.izlozenost!EW24)/1000</f>
        <v>2716.63</v>
      </c>
      <c r="L19" s="283">
        <v>1.115</v>
      </c>
      <c r="M19" s="286">
        <f>([8]vkupno!EC24)/1000</f>
        <v>0.35899999999999999</v>
      </c>
      <c r="N19" s="283">
        <v>3.4000000000000002E-2</v>
      </c>
      <c r="O19" s="284">
        <f>([2]vk.izlozenost!EX24)/1000</f>
        <v>3.5000000000000003E-2</v>
      </c>
      <c r="P19" s="282">
        <v>592.41700000000003</v>
      </c>
      <c r="Q19" s="283">
        <f>([2]vk.izlozenost!FH24)/1000</f>
        <v>565.53499999999997</v>
      </c>
      <c r="R19" s="283">
        <v>1.8380000000000001</v>
      </c>
      <c r="S19" s="283">
        <f>([8]vkupno!EL24)/1000</f>
        <v>1.8560000000000001</v>
      </c>
      <c r="T19" s="283">
        <v>1E-3</v>
      </c>
      <c r="U19" s="284">
        <f>([2]vk.izlozenost!FI24)/1000</f>
        <v>1.2999999999999999E-2</v>
      </c>
    </row>
    <row r="20" spans="2:21">
      <c r="B20" s="219"/>
      <c r="C20" s="204" t="s">
        <v>139</v>
      </c>
      <c r="D20" s="285">
        <v>1046.9559999999999</v>
      </c>
      <c r="E20" s="276">
        <f>([2]vk.izlozenost!EL25)/1000</f>
        <v>1018.535</v>
      </c>
      <c r="F20" s="286">
        <v>8.3970000000000002</v>
      </c>
      <c r="G20" s="286">
        <f>([8]vkupno!DT25)/1000</f>
        <v>13.201000000000001</v>
      </c>
      <c r="H20" s="284">
        <v>1.7</v>
      </c>
      <c r="I20" s="284">
        <f>([2]vk.izlozenost!EM25)/1000</f>
        <v>0.22600000000000001</v>
      </c>
      <c r="J20" s="282">
        <v>120.934</v>
      </c>
      <c r="K20" s="283">
        <f>([2]vk.izlozenost!EW25)/1000</f>
        <v>100.227</v>
      </c>
      <c r="L20" s="283">
        <v>2.226</v>
      </c>
      <c r="M20" s="286">
        <f>([8]vkupno!EC25)/1000</f>
        <v>2.79</v>
      </c>
      <c r="N20" s="283">
        <v>3.3420000000000001</v>
      </c>
      <c r="O20" s="284">
        <f>([2]vk.izlozenost!EX25)/1000</f>
        <v>3.423</v>
      </c>
      <c r="P20" s="282">
        <v>14.359</v>
      </c>
      <c r="Q20" s="283">
        <f>([2]vk.izlozenost!FH25)/1000</f>
        <v>2.74</v>
      </c>
      <c r="R20" s="283">
        <v>0.68200000000000005</v>
      </c>
      <c r="S20" s="283">
        <f>([8]vkupno!EL25)/1000</f>
        <v>0.71499999999999997</v>
      </c>
      <c r="T20" s="283">
        <v>2.5459999999999998</v>
      </c>
      <c r="U20" s="284">
        <f>([2]vk.izlozenost!FI25)/1000</f>
        <v>2.6230000000000002</v>
      </c>
    </row>
    <row r="21" spans="2:21">
      <c r="B21" s="219"/>
      <c r="C21" s="204" t="s">
        <v>140</v>
      </c>
      <c r="D21" s="285">
        <v>513.74699999999996</v>
      </c>
      <c r="E21" s="276">
        <f>([2]vk.izlozenost!EL26)/1000</f>
        <v>470.30700000000002</v>
      </c>
      <c r="F21" s="286">
        <v>16.376000000000001</v>
      </c>
      <c r="G21" s="286">
        <f>([8]vkupno!DT26)/1000</f>
        <v>11.244999999999999</v>
      </c>
      <c r="H21" s="284">
        <v>8.6809999999999992</v>
      </c>
      <c r="I21" s="284">
        <f>([2]vk.izlozenost!EM26)/1000</f>
        <v>9.3859999999999992</v>
      </c>
      <c r="J21" s="282">
        <v>443.35300000000001</v>
      </c>
      <c r="K21" s="283">
        <f>([2]vk.izlozenost!EW26)/1000</f>
        <v>459.601</v>
      </c>
      <c r="L21" s="283">
        <v>13.077999999999999</v>
      </c>
      <c r="M21" s="286">
        <f>([8]vkupno!EC26)/1000</f>
        <v>14.337</v>
      </c>
      <c r="N21" s="283">
        <v>20.568999999999999</v>
      </c>
      <c r="O21" s="284">
        <f>([2]vk.izlozenost!EX26)/1000</f>
        <v>30.823</v>
      </c>
      <c r="P21" s="282">
        <v>20.047000000000001</v>
      </c>
      <c r="Q21" s="283">
        <f>([2]vk.izlozenost!FH26)/1000</f>
        <v>18.2</v>
      </c>
      <c r="R21" s="283">
        <v>3.016</v>
      </c>
      <c r="S21" s="283">
        <f>([8]vkupno!EL26)/1000</f>
        <v>2.895</v>
      </c>
      <c r="T21" s="283">
        <v>8.1039999999999992</v>
      </c>
      <c r="U21" s="284">
        <f>([2]vk.izlozenost!FI26)/1000</f>
        <v>10.170999999999999</v>
      </c>
    </row>
    <row r="22" spans="2:21" ht="26.25" customHeight="1">
      <c r="B22" s="219"/>
      <c r="C22" s="204" t="s">
        <v>141</v>
      </c>
      <c r="D22" s="285">
        <v>1144.587</v>
      </c>
      <c r="E22" s="276">
        <f>([2]vk.izlozenost!EL27)/1000</f>
        <v>1373.7</v>
      </c>
      <c r="F22" s="286">
        <v>139.434</v>
      </c>
      <c r="G22" s="286">
        <f>([8]vkupno!DT27)/1000</f>
        <v>139.785</v>
      </c>
      <c r="H22" s="284">
        <v>199.86799999999999</v>
      </c>
      <c r="I22" s="284">
        <f>([2]vk.izlozenost!EM27)/1000</f>
        <v>179.65299999999999</v>
      </c>
      <c r="J22" s="282">
        <v>510.40600000000001</v>
      </c>
      <c r="K22" s="283">
        <f>([2]vk.izlozenost!EW27)/1000</f>
        <v>527.85900000000004</v>
      </c>
      <c r="L22" s="283">
        <v>20.745000000000001</v>
      </c>
      <c r="M22" s="286">
        <f>([8]vkupno!EC27)/1000</f>
        <v>30.106999999999999</v>
      </c>
      <c r="N22" s="283">
        <v>34.603000000000002</v>
      </c>
      <c r="O22" s="284">
        <f>([2]vk.izlozenost!EX27)/1000</f>
        <v>63.066000000000003</v>
      </c>
      <c r="P22" s="282">
        <v>81.051000000000002</v>
      </c>
      <c r="Q22" s="283">
        <f>([2]vk.izlozenost!FH27)/1000</f>
        <v>71.305999999999997</v>
      </c>
      <c r="R22" s="283">
        <v>8.3810000000000002</v>
      </c>
      <c r="S22" s="283">
        <f>([8]vkupno!EL27)/1000</f>
        <v>6.7519999999999998</v>
      </c>
      <c r="T22" s="283">
        <v>7.2110000000000003</v>
      </c>
      <c r="U22" s="284">
        <f>([2]vk.izlozenost!FI27)/1000</f>
        <v>5.9459999999999997</v>
      </c>
    </row>
    <row r="23" spans="2:21">
      <c r="B23" s="219"/>
      <c r="C23" s="204" t="s">
        <v>142</v>
      </c>
      <c r="D23" s="285">
        <v>3.718</v>
      </c>
      <c r="E23" s="276">
        <f>([2]vk.izlozenost!EL28)/1000</f>
        <v>0</v>
      </c>
      <c r="F23" s="286">
        <v>0</v>
      </c>
      <c r="G23" s="286">
        <f>([8]vkupno!DT28)/1000</f>
        <v>0</v>
      </c>
      <c r="H23" s="284">
        <v>0</v>
      </c>
      <c r="I23" s="284">
        <f>([2]vk.izlozenost!EM28)/1000</f>
        <v>0</v>
      </c>
      <c r="J23" s="282">
        <v>0.96199999999999997</v>
      </c>
      <c r="K23" s="283">
        <f>([2]vk.izlozenost!EW28)/1000</f>
        <v>2.3119999999999998</v>
      </c>
      <c r="L23" s="283">
        <v>1.9E-2</v>
      </c>
      <c r="M23" s="286">
        <f>([8]vkupno!EC28)/1000</f>
        <v>0.05</v>
      </c>
      <c r="N23" s="283">
        <v>5.0000000000000001E-3</v>
      </c>
      <c r="O23" s="284">
        <f>([2]vk.izlozenost!EX28)/1000</f>
        <v>2.1999999999999999E-2</v>
      </c>
      <c r="P23" s="282">
        <v>1.1579999999999999</v>
      </c>
      <c r="Q23" s="283">
        <f>([2]vk.izlozenost!FH28)/1000</f>
        <v>0.66700000000000004</v>
      </c>
      <c r="R23" s="283">
        <v>1.2E-2</v>
      </c>
      <c r="S23" s="283">
        <f>([8]vkupno!EL28)/1000</f>
        <v>7.0000000000000001E-3</v>
      </c>
      <c r="T23" s="283">
        <v>0</v>
      </c>
      <c r="U23" s="284">
        <f>([2]vk.izlozenost!FI28)/1000</f>
        <v>0</v>
      </c>
    </row>
    <row r="24" spans="2:21" ht="26.25" thickBot="1">
      <c r="B24" s="219"/>
      <c r="C24" s="205" t="s">
        <v>143</v>
      </c>
      <c r="D24" s="285">
        <v>40.273000000000003</v>
      </c>
      <c r="E24" s="276">
        <f>([2]vk.izlozenost!EL29)/1000</f>
        <v>38.198999999999998</v>
      </c>
      <c r="F24" s="286">
        <v>40.098999999999997</v>
      </c>
      <c r="G24" s="286">
        <f>([8]vkupno!DT29)/1000</f>
        <v>38.195999999999998</v>
      </c>
      <c r="H24" s="284">
        <v>40.082000000000001</v>
      </c>
      <c r="I24" s="284">
        <f>([2]vk.izlozenost!EM29)/1000</f>
        <v>38.195</v>
      </c>
      <c r="J24" s="282">
        <v>1.2999999999999999E-2</v>
      </c>
      <c r="K24" s="283">
        <f>([2]vk.izlozenost!EW29)/1000</f>
        <v>1.87</v>
      </c>
      <c r="L24" s="283">
        <v>1E-3</v>
      </c>
      <c r="M24" s="286">
        <f>([8]vkupno!EC29)/1000</f>
        <v>1E-3</v>
      </c>
      <c r="N24" s="283">
        <v>2E-3</v>
      </c>
      <c r="O24" s="284">
        <f>([2]vk.izlozenost!EX29)/1000</f>
        <v>2E-3</v>
      </c>
      <c r="P24" s="282">
        <v>0</v>
      </c>
      <c r="Q24" s="283">
        <f>([2]vk.izlozenost!FH29)/1000</f>
        <v>0</v>
      </c>
      <c r="R24" s="283">
        <v>0</v>
      </c>
      <c r="S24" s="283">
        <f>([8]vkupno!EL29)/1000</f>
        <v>0</v>
      </c>
      <c r="T24" s="283">
        <v>0</v>
      </c>
      <c r="U24" s="284">
        <f>([2]vk.izlozenost!FI29)/1000</f>
        <v>0</v>
      </c>
    </row>
    <row r="25" spans="2:21" ht="13.5" thickBot="1">
      <c r="B25" s="219"/>
      <c r="C25" s="227" t="s">
        <v>144</v>
      </c>
      <c r="D25" s="230">
        <f>D26+D27+D28+D29+D30+D31</f>
        <v>59880.22600000001</v>
      </c>
      <c r="E25" s="230">
        <f t="shared" ref="E25:U25" si="1">E26+E27+E28+E29+E30+E31</f>
        <v>61046.114000000001</v>
      </c>
      <c r="F25" s="230">
        <f t="shared" si="1"/>
        <v>3881.85</v>
      </c>
      <c r="G25" s="259">
        <f t="shared" si="1"/>
        <v>4059.9279999999999</v>
      </c>
      <c r="H25" s="259">
        <f>H26+H27+H28+H29+H30+H31</f>
        <v>3978.7019999999998</v>
      </c>
      <c r="I25" s="259">
        <f>I26+I27+I28+I29+I30+I31</f>
        <v>4320.5439999999999</v>
      </c>
      <c r="J25" s="231">
        <f t="shared" si="1"/>
        <v>18749.902999999998</v>
      </c>
      <c r="K25" s="230">
        <f t="shared" si="1"/>
        <v>19060.888999999999</v>
      </c>
      <c r="L25" s="230">
        <f t="shared" si="1"/>
        <v>1781.393</v>
      </c>
      <c r="M25" s="259">
        <f t="shared" si="1"/>
        <v>1817.7350000000001</v>
      </c>
      <c r="N25" s="229">
        <f t="shared" si="1"/>
        <v>2719.9859999999999</v>
      </c>
      <c r="O25" s="287">
        <f t="shared" si="1"/>
        <v>2659.4059999999999</v>
      </c>
      <c r="P25" s="231">
        <f t="shared" si="1"/>
        <v>1942.8550000000002</v>
      </c>
      <c r="Q25" s="229">
        <f t="shared" si="1"/>
        <v>1951.652</v>
      </c>
      <c r="R25" s="229">
        <f t="shared" si="1"/>
        <v>197.119</v>
      </c>
      <c r="S25" s="229">
        <f t="shared" si="1"/>
        <v>205.10599999999999</v>
      </c>
      <c r="T25" s="229">
        <f t="shared" si="1"/>
        <v>235.25899999999999</v>
      </c>
      <c r="U25" s="287">
        <f t="shared" si="1"/>
        <v>243.28300000000002</v>
      </c>
    </row>
    <row r="26" spans="2:21" ht="40.5" customHeight="1">
      <c r="B26" s="219"/>
      <c r="C26" s="233" t="s">
        <v>145</v>
      </c>
      <c r="D26" s="278">
        <v>11379.442999999999</v>
      </c>
      <c r="E26" s="276">
        <f>([2]vk.izlozenost!$EL$30+[2]vk.izlozenost!$EL$31)/1000</f>
        <v>11620.709000000001</v>
      </c>
      <c r="F26" s="276">
        <v>330.27699999999999</v>
      </c>
      <c r="G26" s="279">
        <f>([8]vkupno!$DT$30+[8]vkupno!$DT$31)/1000</f>
        <v>342.75299999999999</v>
      </c>
      <c r="H26" s="276">
        <v>385.23700000000002</v>
      </c>
      <c r="I26" s="277">
        <f>([2]vk.izlozenost!$EM$30+[2]vk.izlozenost!$EM$31)/1000</f>
        <v>455.23099999999999</v>
      </c>
      <c r="J26" s="275">
        <v>4457.6490000000003</v>
      </c>
      <c r="K26" s="276">
        <f>([2]vk.izlozenost!$EW$30+[2]vk.izlozenost!$EW$31)/1000</f>
        <v>4764.6030000000001</v>
      </c>
      <c r="L26" s="276">
        <v>212.708</v>
      </c>
      <c r="M26" s="279">
        <f>([8]vkupno!$EC$30+[8]vkupno!$EC$31)/1000</f>
        <v>249.65899999999999</v>
      </c>
      <c r="N26" s="276">
        <v>355.49099999999999</v>
      </c>
      <c r="O26" s="277">
        <f>([2]vk.izlozenost!$EX$30+[2]vk.izlozenost!$EX$31)/1000</f>
        <v>397.78899999999999</v>
      </c>
      <c r="P26" s="275">
        <v>29.219000000000001</v>
      </c>
      <c r="Q26" s="276">
        <f>([2]vk.izlozenost!$FH$30+[2]vk.izlozenost!$FH$31)/1000</f>
        <v>25.811</v>
      </c>
      <c r="R26" s="276">
        <v>1.958</v>
      </c>
      <c r="S26" s="276">
        <f>([8]vkupno!$EL$30+[8]vkupno!$EL$31)/1000</f>
        <v>2.286</v>
      </c>
      <c r="T26" s="276">
        <v>1.4930000000000001</v>
      </c>
      <c r="U26" s="277">
        <f>([2]vk.izlozenost!$FI$30+[2]vk.izlozenost!$FI$31)/1000</f>
        <v>3.9820000000000002</v>
      </c>
    </row>
    <row r="27" spans="2:21">
      <c r="B27" s="219"/>
      <c r="C27" s="204" t="s">
        <v>112</v>
      </c>
      <c r="D27" s="285">
        <v>17195.099999999999</v>
      </c>
      <c r="E27" s="283">
        <f>([2]vk.izlozenost!EL32)/1000</f>
        <v>18088.985000000001</v>
      </c>
      <c r="F27" s="283">
        <v>1455.463</v>
      </c>
      <c r="G27" s="286">
        <f>([8]vkupno!DT32)/1000</f>
        <v>1601.26</v>
      </c>
      <c r="H27" s="283">
        <v>1682.9010000000001</v>
      </c>
      <c r="I27" s="284">
        <f>([2]vk.izlozenost!EM32)/1000</f>
        <v>1830.039</v>
      </c>
      <c r="J27" s="282">
        <v>8225.3420000000006</v>
      </c>
      <c r="K27" s="283">
        <f>([2]vk.izlozenost!EW32)/1000</f>
        <v>8357.4959999999992</v>
      </c>
      <c r="L27" s="283">
        <v>1031.155</v>
      </c>
      <c r="M27" s="286">
        <f>([8]vkupno!EC32)/1000</f>
        <v>1106.933</v>
      </c>
      <c r="N27" s="283">
        <v>1621.9580000000001</v>
      </c>
      <c r="O27" s="284">
        <f>([2]vk.izlozenost!EX32)/1000</f>
        <v>1641.702</v>
      </c>
      <c r="P27" s="282">
        <v>1236.893</v>
      </c>
      <c r="Q27" s="283">
        <f>([2]vk.izlozenost!FH32)/1000</f>
        <v>1280.6410000000001</v>
      </c>
      <c r="R27" s="283">
        <v>81.816000000000003</v>
      </c>
      <c r="S27" s="283">
        <f>([8]vkupno!EL32)/1000</f>
        <v>113.01300000000001</v>
      </c>
      <c r="T27" s="283">
        <v>98.51</v>
      </c>
      <c r="U27" s="284">
        <f>([2]vk.izlozenost!FI32)/1000</f>
        <v>131.65100000000001</v>
      </c>
    </row>
    <row r="28" spans="2:21">
      <c r="B28" s="219"/>
      <c r="C28" s="204" t="s">
        <v>113</v>
      </c>
      <c r="D28" s="285">
        <v>7339.268</v>
      </c>
      <c r="E28" s="283">
        <f>([2]vk.izlozenost!EL33)/1000</f>
        <v>7350.7780000000002</v>
      </c>
      <c r="F28" s="283">
        <v>450.87099999999998</v>
      </c>
      <c r="G28" s="286">
        <f>([8]vkupno!DT33)/1000</f>
        <v>423.09899999999999</v>
      </c>
      <c r="H28" s="283">
        <v>272.79399999999998</v>
      </c>
      <c r="I28" s="284">
        <f>([2]vk.izlozenost!EM33)/1000</f>
        <v>286.69600000000003</v>
      </c>
      <c r="J28" s="282">
        <v>1009.157</v>
      </c>
      <c r="K28" s="283">
        <f>([2]vk.izlozenost!EW33)/1000</f>
        <v>1307.307</v>
      </c>
      <c r="L28" s="283">
        <v>45.283999999999999</v>
      </c>
      <c r="M28" s="286">
        <f>([8]vkupno!EC33)/1000</f>
        <v>54.133000000000003</v>
      </c>
      <c r="N28" s="283">
        <v>53.6</v>
      </c>
      <c r="O28" s="284">
        <f>([2]vk.izlozenost!EX33)/1000</f>
        <v>63.895000000000003</v>
      </c>
      <c r="P28" s="282">
        <v>363.52499999999998</v>
      </c>
      <c r="Q28" s="283">
        <f>([2]vk.izlozenost!FH33)/1000</f>
        <v>361.24</v>
      </c>
      <c r="R28" s="283">
        <v>38.767000000000003</v>
      </c>
      <c r="S28" s="283">
        <f>([8]vkupno!EL33)/1000</f>
        <v>41.802</v>
      </c>
      <c r="T28" s="283">
        <v>43.33</v>
      </c>
      <c r="U28" s="284">
        <f>([2]vk.izlozenost!FI33)/1000</f>
        <v>44.448</v>
      </c>
    </row>
    <row r="29" spans="2:21">
      <c r="B29" s="219"/>
      <c r="C29" s="204" t="s">
        <v>114</v>
      </c>
      <c r="D29" s="285">
        <v>20855.174999999999</v>
      </c>
      <c r="E29" s="283">
        <f>([2]vk.izlozenost!EL34)/1000</f>
        <v>20966.932000000001</v>
      </c>
      <c r="F29" s="283">
        <v>1453.133</v>
      </c>
      <c r="G29" s="286">
        <f>([8]vkupno!DT34)/1000</f>
        <v>1500.222</v>
      </c>
      <c r="H29" s="283">
        <v>1461.819</v>
      </c>
      <c r="I29" s="284">
        <f>([2]vk.izlozenost!EM34)/1000</f>
        <v>1548.1659999999999</v>
      </c>
      <c r="J29" s="282">
        <v>2492.1880000000001</v>
      </c>
      <c r="K29" s="283">
        <f>([2]vk.izlozenost!EW34)/1000</f>
        <v>2423.5749999999998</v>
      </c>
      <c r="L29" s="283">
        <v>253.07900000000001</v>
      </c>
      <c r="M29" s="286">
        <f>([8]vkupno!EC34)/1000</f>
        <v>213.619</v>
      </c>
      <c r="N29" s="283">
        <v>327.65499999999997</v>
      </c>
      <c r="O29" s="284">
        <f>([2]vk.izlozenost!EX34)/1000</f>
        <v>269.34100000000001</v>
      </c>
      <c r="P29" s="282">
        <v>253.55099999999999</v>
      </c>
      <c r="Q29" s="283">
        <f>([2]vk.izlozenost!FH34)/1000</f>
        <v>250.655</v>
      </c>
      <c r="R29" s="283">
        <v>38.046999999999997</v>
      </c>
      <c r="S29" s="283">
        <f>([8]vkupno!EL34)/1000</f>
        <v>38.36</v>
      </c>
      <c r="T29" s="283">
        <v>46.158000000000001</v>
      </c>
      <c r="U29" s="284">
        <f>([2]vk.izlozenost!FI34)/1000</f>
        <v>52.789000000000001</v>
      </c>
    </row>
    <row r="30" spans="2:21">
      <c r="B30" s="219"/>
      <c r="C30" s="204" t="s">
        <v>115</v>
      </c>
      <c r="D30" s="285">
        <v>2974.2939999999999</v>
      </c>
      <c r="E30" s="283">
        <f>([2]vk.izlozenost!EL35)/1000</f>
        <v>2902.1889999999999</v>
      </c>
      <c r="F30" s="283">
        <v>122.264</v>
      </c>
      <c r="G30" s="286">
        <f>([8]vkupno!DT35)/1000</f>
        <v>120.879</v>
      </c>
      <c r="H30" s="283">
        <v>102.88200000000001</v>
      </c>
      <c r="I30" s="284">
        <f>([2]vk.izlozenost!EM35)/1000</f>
        <v>126.572</v>
      </c>
      <c r="J30" s="282">
        <v>1556.807</v>
      </c>
      <c r="K30" s="283">
        <f>([2]vk.izlozenost!EW35)/1000</f>
        <v>1473.3240000000001</v>
      </c>
      <c r="L30" s="283">
        <v>104.74</v>
      </c>
      <c r="M30" s="286">
        <f>([8]vkupno!EC35)/1000</f>
        <v>115.621</v>
      </c>
      <c r="N30" s="283">
        <v>176.577</v>
      </c>
      <c r="O30" s="284">
        <f>([2]vk.izlozenost!EX35)/1000</f>
        <v>193.31</v>
      </c>
      <c r="P30" s="282">
        <v>2.2850000000000001</v>
      </c>
      <c r="Q30" s="283">
        <f>([2]vk.izlozenost!FH35)/1000</f>
        <v>2.13</v>
      </c>
      <c r="R30" s="283">
        <v>0.221</v>
      </c>
      <c r="S30" s="283">
        <f>([8]vkupno!EL35)/1000</f>
        <v>0.218</v>
      </c>
      <c r="T30" s="283">
        <v>0.191</v>
      </c>
      <c r="U30" s="284">
        <f>([2]vk.izlozenost!FI35)/1000</f>
        <v>0.191</v>
      </c>
    </row>
    <row r="31" spans="2:21" ht="13.5" thickBot="1">
      <c r="B31" s="219"/>
      <c r="C31" s="205" t="s">
        <v>116</v>
      </c>
      <c r="D31" s="285">
        <v>136.946</v>
      </c>
      <c r="E31" s="283">
        <f>([2]vk.izlozenost!EL36)/1000</f>
        <v>116.521</v>
      </c>
      <c r="F31" s="283">
        <v>69.841999999999999</v>
      </c>
      <c r="G31" s="286">
        <f>([8]vkupno!DT36)/1000</f>
        <v>71.715000000000003</v>
      </c>
      <c r="H31" s="283">
        <v>73.069000000000003</v>
      </c>
      <c r="I31" s="284">
        <f>([2]vk.izlozenost!EM36)/1000</f>
        <v>73.84</v>
      </c>
      <c r="J31" s="363">
        <v>1008.76</v>
      </c>
      <c r="K31" s="283">
        <f>([2]vk.izlozenost!EW36)/1000</f>
        <v>734.58399999999995</v>
      </c>
      <c r="L31" s="283">
        <v>134.42699999999999</v>
      </c>
      <c r="M31" s="286">
        <f>([8]vkupno!EC36)/1000</f>
        <v>77.77</v>
      </c>
      <c r="N31" s="289">
        <v>184.70500000000001</v>
      </c>
      <c r="O31" s="284">
        <f>([2]vk.izlozenost!EX36)/1000</f>
        <v>93.369</v>
      </c>
      <c r="P31" s="282">
        <v>57.381999999999998</v>
      </c>
      <c r="Q31" s="283">
        <f>([2]vk.izlozenost!FH36)/1000</f>
        <v>31.175000000000001</v>
      </c>
      <c r="R31" s="283">
        <v>36.31</v>
      </c>
      <c r="S31" s="283">
        <f>([8]vkupno!EL36)/1000</f>
        <v>9.4269999999999996</v>
      </c>
      <c r="T31" s="289">
        <v>45.576999999999998</v>
      </c>
      <c r="U31" s="284">
        <f>([2]vk.izlozenost!FI36)/1000</f>
        <v>10.222</v>
      </c>
    </row>
    <row r="32" spans="2:21" ht="13.5" thickBot="1">
      <c r="B32" s="219"/>
      <c r="C32" s="260" t="s">
        <v>146</v>
      </c>
      <c r="D32" s="261">
        <v>473.18200000000002</v>
      </c>
      <c r="E32" s="262">
        <f>([2]vk.izlozenost!$EL$40+[2]vk.izlozenost!$EL$39+[2]vk.izlozenost!$EL$38+[2]vk.izlozenost!$EL$37)/1000</f>
        <v>448.00599999999997</v>
      </c>
      <c r="F32" s="262">
        <v>89.355999999999995</v>
      </c>
      <c r="G32" s="263">
        <f>([8]vkupno!$DT$40+[8]vkupno!$DT$39+[8]vkupno!$DT$38+[8]vkupno!$DT$37)/1000</f>
        <v>88.114000000000004</v>
      </c>
      <c r="H32" s="262">
        <v>98.457999999999998</v>
      </c>
      <c r="I32" s="265">
        <f>([2]vk.izlozenost!$EM$40+[2]vk.izlozenost!$EM$39+[2]vk.izlozenost!$EM$38+[2]vk.izlozenost!$EM$37)/1000</f>
        <v>92.173000000000002</v>
      </c>
      <c r="J32" s="264">
        <v>2941.5239999999999</v>
      </c>
      <c r="K32" s="262">
        <f>([2]vk.izlozenost!$EW$40+[2]vk.izlozenost!$EW$39+[2]vk.izlozenost!$EW$38+[2]vk.izlozenost!$EW$37)/1000</f>
        <v>2806.9389999999999</v>
      </c>
      <c r="L32" s="262">
        <v>187.24199999999999</v>
      </c>
      <c r="M32" s="263">
        <f>([8]vkupno!$EC$40+[8]vkupno!$EC$39+[8]vkupno!$EC$38+[8]vkupno!$EC$37)/1000</f>
        <v>183.84100000000001</v>
      </c>
      <c r="N32" s="262">
        <v>286.82799999999997</v>
      </c>
      <c r="O32" s="265">
        <f>([2]vk.izlozenost!$EX$40+[2]vk.izlozenost!$EX$39+[2]vk.izlozenost!$EX$38+[2]vk.izlozenost!$EX$37)/1000</f>
        <v>293.78699999999998</v>
      </c>
      <c r="P32" s="264">
        <v>22.475999999999999</v>
      </c>
      <c r="Q32" s="262">
        <f>([2]vk.izlozenost!$FH$40+[2]vk.izlozenost!$FH$39+[2]vk.izlozenost!$FH$38+[2]vk.izlozenost!$FH$37)/1000</f>
        <v>21.236999999999998</v>
      </c>
      <c r="R32" s="262">
        <v>3.3180000000000001</v>
      </c>
      <c r="S32" s="262">
        <f>([8]vkupno!$EL$40+[8]vkupno!$EL$39+[8]vkupno!$EL$38+[8]vkupno!$EL$37)/1000</f>
        <v>3.75</v>
      </c>
      <c r="T32" s="262">
        <v>3.7330000000000001</v>
      </c>
      <c r="U32" s="265">
        <f>([2]vk.izlozenost!$FI$40+[2]vk.izlozenost!$FI$39+[2]vk.izlozenost!$FI$38+[2]vk.izlozenost!$FI$37)/1000</f>
        <v>5.9119999999999999</v>
      </c>
    </row>
    <row r="33" spans="2:21" ht="14.25" thickTop="1" thickBot="1">
      <c r="B33" s="219"/>
      <c r="C33" s="267" t="s">
        <v>147</v>
      </c>
      <c r="D33" s="370">
        <f>D9+D17+D19+D25+D32</f>
        <v>204219.02600000004</v>
      </c>
      <c r="E33" s="370">
        <f t="shared" ref="E33:U33" si="2">E9+E17+E19+E25+E32</f>
        <v>208976.90499999997</v>
      </c>
      <c r="F33" s="370">
        <f t="shared" si="2"/>
        <v>14726.282000000001</v>
      </c>
      <c r="G33" s="370">
        <f t="shared" si="2"/>
        <v>15068.267</v>
      </c>
      <c r="H33" s="370">
        <f t="shared" si="2"/>
        <v>16580.566999999999</v>
      </c>
      <c r="I33" s="371">
        <f>(I9+I17+I19+I25+I32)</f>
        <v>16422.019</v>
      </c>
      <c r="J33" s="372">
        <f t="shared" si="2"/>
        <v>75120.592000000004</v>
      </c>
      <c r="K33" s="370">
        <f t="shared" si="2"/>
        <v>84116.697</v>
      </c>
      <c r="L33" s="370">
        <f t="shared" si="2"/>
        <v>4363.027</v>
      </c>
      <c r="M33" s="370">
        <f t="shared" si="2"/>
        <v>4626.0870000000014</v>
      </c>
      <c r="N33" s="370">
        <f t="shared" si="2"/>
        <v>7509.2749999999996</v>
      </c>
      <c r="O33" s="373">
        <f t="shared" si="2"/>
        <v>7686.6129999999994</v>
      </c>
      <c r="P33" s="370">
        <f t="shared" si="2"/>
        <v>13494.514999999999</v>
      </c>
      <c r="Q33" s="370">
        <f t="shared" si="2"/>
        <v>8725.9739999999983</v>
      </c>
      <c r="R33" s="370">
        <f t="shared" si="2"/>
        <v>842.13999999999987</v>
      </c>
      <c r="S33" s="370">
        <f t="shared" si="2"/>
        <v>699.04699999999991</v>
      </c>
      <c r="T33" s="370">
        <f t="shared" si="2"/>
        <v>953.54399999999998</v>
      </c>
      <c r="U33" s="373">
        <f t="shared" si="2"/>
        <v>829.58800000000031</v>
      </c>
    </row>
    <row r="34" spans="2:21" ht="16.5" customHeight="1" thickBot="1">
      <c r="B34" s="219"/>
      <c r="C34" s="374" t="s">
        <v>92</v>
      </c>
      <c r="D34" s="375">
        <v>93589.606</v>
      </c>
      <c r="E34" s="376">
        <f>('[2]agregiranje denarsko'!$FD$34)/1000</f>
        <v>99998.311000000002</v>
      </c>
      <c r="F34" s="376">
        <v>7749.3289999999997</v>
      </c>
      <c r="G34" s="376">
        <f>('[8]agregiranje na denarski rezervi'!$DV$35)/1000</f>
        <v>7996.1289999999999</v>
      </c>
      <c r="H34" s="376">
        <v>8232.7659999999996</v>
      </c>
      <c r="I34" s="377">
        <f>('[2]agregiranje denarsko'!$FE$34)/1000</f>
        <v>8308.3009999999995</v>
      </c>
      <c r="J34" s="375">
        <v>29602.289000000001</v>
      </c>
      <c r="K34" s="378">
        <f>('[2]agregiranje denarsko'!$FL$34)/1000</f>
        <v>32717.493999999999</v>
      </c>
      <c r="L34" s="376">
        <v>2434.2150000000001</v>
      </c>
      <c r="M34" s="376">
        <f>('[8]agregiranje na denarski rezervi'!$EE$35)/1000</f>
        <v>2410.652</v>
      </c>
      <c r="N34" s="376">
        <v>4215.1379999999999</v>
      </c>
      <c r="O34" s="377">
        <f>('[2]agregiranje denarsko'!$FM$34)/1000</f>
        <v>4242.4880000000003</v>
      </c>
      <c r="P34" s="231">
        <v>5926.7370000000001</v>
      </c>
      <c r="Q34" s="229">
        <f>('[2]agregiranje denarsko'!$FT$34)/1000</f>
        <v>5893.7380000000003</v>
      </c>
      <c r="R34" s="229">
        <v>551.39800000000002</v>
      </c>
      <c r="S34" s="229">
        <f>('[8]agregiranje na denarski rezervi'!$EN$35)/1000</f>
        <v>554.68899999999996</v>
      </c>
      <c r="T34" s="229">
        <v>621.33900000000006</v>
      </c>
      <c r="U34" s="287">
        <f>('[2]agregiranje denarsko'!$FU$34)/1000</f>
        <v>622.29</v>
      </c>
    </row>
    <row r="35" spans="2:21" ht="29.25" customHeight="1" thickBot="1">
      <c r="B35" s="219"/>
      <c r="C35" s="379" t="s">
        <v>74</v>
      </c>
      <c r="D35" s="380">
        <v>51848.881999999998</v>
      </c>
      <c r="E35" s="381">
        <f>('[2]agregiranje klauzula'!$FD$34)/1000</f>
        <v>48820.707000000002</v>
      </c>
      <c r="F35" s="381">
        <v>2964.6439999999998</v>
      </c>
      <c r="G35" s="381">
        <f>('[8]agregiranje denarsko so klauzul'!$DW$35)/1000</f>
        <v>3163.2420000000002</v>
      </c>
      <c r="H35" s="381">
        <v>3621.4760000000001</v>
      </c>
      <c r="I35" s="382">
        <f>('[2]agregiranje klauzula'!$FE$34)/1000</f>
        <v>3654.3649999999998</v>
      </c>
      <c r="J35" s="380">
        <v>25627.851999999999</v>
      </c>
      <c r="K35" s="383">
        <f>('[2]agregiranje klauzula'!$FL$34)/1000</f>
        <v>27103.242999999999</v>
      </c>
      <c r="L35" s="381">
        <v>1128</v>
      </c>
      <c r="M35" s="381">
        <f>('[8]agregiranje denarsko so klauzul'!$EF$35)/1000</f>
        <v>1300.961</v>
      </c>
      <c r="N35" s="381">
        <v>1922.154</v>
      </c>
      <c r="O35" s="382">
        <f>('[2]agregiranje klauzula'!$FM$34)/1000</f>
        <v>2042.953</v>
      </c>
      <c r="P35" s="231">
        <v>2978.93</v>
      </c>
      <c r="Q35" s="229">
        <f>('[2]agregiranje klauzula'!$FT$34)/1000</f>
        <v>1605.48</v>
      </c>
      <c r="R35" s="229">
        <v>213.703</v>
      </c>
      <c r="S35" s="229">
        <f>('[8]agregiranje denarsko so klauzul'!$EO$35)/1000</f>
        <v>133.39500000000001</v>
      </c>
      <c r="T35" s="229">
        <v>260.37599999999998</v>
      </c>
      <c r="U35" s="287">
        <f>('[2]agregiranje klauzula'!$FU$34)/1000</f>
        <v>197.572</v>
      </c>
    </row>
    <row r="36" spans="2:21" ht="13.5" thickBot="1">
      <c r="B36" s="219"/>
      <c r="C36" s="379" t="s">
        <v>152</v>
      </c>
      <c r="D36" s="380">
        <v>58780.538</v>
      </c>
      <c r="E36" s="381">
        <f>('[2]agregiranje devizno'!$FD$34)/1000</f>
        <v>60157.887000000002</v>
      </c>
      <c r="F36" s="381">
        <v>4012.3049999999998</v>
      </c>
      <c r="G36" s="381">
        <f>('[8]agregiranje devizno'!$DV$35)/1000</f>
        <v>3908.9029999999998</v>
      </c>
      <c r="H36" s="381">
        <v>4726.3249999999998</v>
      </c>
      <c r="I36" s="382">
        <f>('[2]agregiranje devizno'!$FE$34)/1000</f>
        <v>4459.3530000000001</v>
      </c>
      <c r="J36" s="380">
        <v>19890.451000000001</v>
      </c>
      <c r="K36" s="383">
        <f>('[2]agregiranje devizno'!$FL$34)/1000</f>
        <v>24295.96</v>
      </c>
      <c r="L36" s="381">
        <v>800.81100000000004</v>
      </c>
      <c r="M36" s="381">
        <f>('[8]agregiranje devizno'!$EE$35)/1000</f>
        <v>914.46799999999996</v>
      </c>
      <c r="N36" s="381">
        <v>1371.9829999999999</v>
      </c>
      <c r="O36" s="382">
        <f>('[2]agregiranje devizno'!$FM$34)/1000</f>
        <v>1401.172</v>
      </c>
      <c r="P36" s="231">
        <v>4588.848</v>
      </c>
      <c r="Q36" s="229">
        <f>('[2]agregiranje devizno'!$FT$34)/1000</f>
        <v>1226.7560000000001</v>
      </c>
      <c r="R36" s="229">
        <v>77.031999999999996</v>
      </c>
      <c r="S36" s="229">
        <f>('[8]agregiranje devizno'!$EN$35)/1000</f>
        <v>10.965999999999999</v>
      </c>
      <c r="T36" s="229">
        <v>71.828999999999994</v>
      </c>
      <c r="U36" s="287">
        <f>('[2]agregiranje devizno'!$FU$34)/1000</f>
        <v>9.7260000000000009</v>
      </c>
    </row>
  </sheetData>
  <mergeCells count="18">
    <mergeCell ref="T1:U1"/>
    <mergeCell ref="C3:U3"/>
    <mergeCell ref="F4:G4"/>
    <mergeCell ref="F5:G5"/>
    <mergeCell ref="S5:U5"/>
    <mergeCell ref="C6:C8"/>
    <mergeCell ref="D6:I6"/>
    <mergeCell ref="J6:O6"/>
    <mergeCell ref="P6:U6"/>
    <mergeCell ref="D7:E7"/>
    <mergeCell ref="R7:S7"/>
    <mergeCell ref="T7:U7"/>
    <mergeCell ref="F7:G7"/>
    <mergeCell ref="H7:I7"/>
    <mergeCell ref="J7:K7"/>
    <mergeCell ref="L7:M7"/>
    <mergeCell ref="N7:O7"/>
    <mergeCell ref="P7:Q7"/>
  </mergeCells>
  <pageMargins left="0.15748031496062992" right="0.15748031496062992" top="0.55118110236220474" bottom="0.74803149606299213" header="0.31496062992125984" footer="0.31496062992125984"/>
  <pageSetup paperSize="9" scale="70"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N36"/>
  <sheetViews>
    <sheetView workbookViewId="0"/>
  </sheetViews>
  <sheetFormatPr defaultRowHeight="14.25"/>
  <cols>
    <col min="1" max="1" width="5.140625" style="385" customWidth="1"/>
    <col min="2" max="2" width="30.28515625" style="385" customWidth="1"/>
    <col min="3" max="3" width="8.85546875" style="385" customWidth="1"/>
    <col min="4" max="4" width="9" style="385" customWidth="1"/>
    <col min="5" max="5" width="10.140625" style="385" customWidth="1"/>
    <col min="6" max="6" width="10.140625" style="385" bestFit="1" customWidth="1"/>
    <col min="7" max="7" width="8.85546875" style="385" customWidth="1"/>
    <col min="8" max="8" width="10.140625" style="385" bestFit="1" customWidth="1"/>
    <col min="9" max="9" width="8.42578125" style="385" bestFit="1" customWidth="1"/>
    <col min="10" max="10" width="10.140625" style="385" bestFit="1" customWidth="1"/>
    <col min="11" max="11" width="8.85546875" style="385" customWidth="1"/>
    <col min="12" max="14" width="8.42578125" style="385" bestFit="1" customWidth="1"/>
    <col min="15" max="240" width="9.140625" style="385"/>
    <col min="241" max="241" width="30.28515625" style="385" customWidth="1"/>
    <col min="242" max="242" width="8.85546875" style="385" customWidth="1"/>
    <col min="243" max="243" width="9" style="385" customWidth="1"/>
    <col min="244" max="244" width="10.140625" style="385" customWidth="1"/>
    <col min="245" max="245" width="10.140625" style="385" bestFit="1" customWidth="1"/>
    <col min="246" max="246" width="8.85546875" style="385" customWidth="1"/>
    <col min="247" max="247" width="10.140625" style="385" bestFit="1" customWidth="1"/>
    <col min="248" max="248" width="8.42578125" style="385" bestFit="1" customWidth="1"/>
    <col min="249" max="249" width="10.140625" style="385" bestFit="1" customWidth="1"/>
    <col min="250" max="250" width="8.85546875" style="385" customWidth="1"/>
    <col min="251" max="253" width="8.42578125" style="385" bestFit="1" customWidth="1"/>
    <col min="254" max="496" width="9.140625" style="385"/>
    <col min="497" max="497" width="30.28515625" style="385" customWidth="1"/>
    <col min="498" max="498" width="8.85546875" style="385" customWidth="1"/>
    <col min="499" max="499" width="9" style="385" customWidth="1"/>
    <col min="500" max="500" width="10.140625" style="385" customWidth="1"/>
    <col min="501" max="501" width="10.140625" style="385" bestFit="1" customWidth="1"/>
    <col min="502" max="502" width="8.85546875" style="385" customWidth="1"/>
    <col min="503" max="503" width="10.140625" style="385" bestFit="1" customWidth="1"/>
    <col min="504" max="504" width="8.42578125" style="385" bestFit="1" customWidth="1"/>
    <col min="505" max="505" width="10.140625" style="385" bestFit="1" customWidth="1"/>
    <col min="506" max="506" width="8.85546875" style="385" customWidth="1"/>
    <col min="507" max="509" width="8.42578125" style="385" bestFit="1" customWidth="1"/>
    <col min="510" max="752" width="9.140625" style="385"/>
    <col min="753" max="753" width="30.28515625" style="385" customWidth="1"/>
    <col min="754" max="754" width="8.85546875" style="385" customWidth="1"/>
    <col min="755" max="755" width="9" style="385" customWidth="1"/>
    <col min="756" max="756" width="10.140625" style="385" customWidth="1"/>
    <col min="757" max="757" width="10.140625" style="385" bestFit="1" customWidth="1"/>
    <col min="758" max="758" width="8.85546875" style="385" customWidth="1"/>
    <col min="759" max="759" width="10.140625" style="385" bestFit="1" customWidth="1"/>
    <col min="760" max="760" width="8.42578125" style="385" bestFit="1" customWidth="1"/>
    <col min="761" max="761" width="10.140625" style="385" bestFit="1" customWidth="1"/>
    <col min="762" max="762" width="8.85546875" style="385" customWidth="1"/>
    <col min="763" max="765" width="8.42578125" style="385" bestFit="1" customWidth="1"/>
    <col min="766" max="1008" width="9.140625" style="385"/>
    <col min="1009" max="1009" width="30.28515625" style="385" customWidth="1"/>
    <col min="1010" max="1010" width="8.85546875" style="385" customWidth="1"/>
    <col min="1011" max="1011" width="9" style="385" customWidth="1"/>
    <col min="1012" max="1012" width="10.140625" style="385" customWidth="1"/>
    <col min="1013" max="1013" width="10.140625" style="385" bestFit="1" customWidth="1"/>
    <col min="1014" max="1014" width="8.85546875" style="385" customWidth="1"/>
    <col min="1015" max="1015" width="10.140625" style="385" bestFit="1" customWidth="1"/>
    <col min="1016" max="1016" width="8.42578125" style="385" bestFit="1" customWidth="1"/>
    <col min="1017" max="1017" width="10.140625" style="385" bestFit="1" customWidth="1"/>
    <col min="1018" max="1018" width="8.85546875" style="385" customWidth="1"/>
    <col min="1019" max="1021" width="8.42578125" style="385" bestFit="1" customWidth="1"/>
    <col min="1022" max="1264" width="9.140625" style="385"/>
    <col min="1265" max="1265" width="30.28515625" style="385" customWidth="1"/>
    <col min="1266" max="1266" width="8.85546875" style="385" customWidth="1"/>
    <col min="1267" max="1267" width="9" style="385" customWidth="1"/>
    <col min="1268" max="1268" width="10.140625" style="385" customWidth="1"/>
    <col min="1269" max="1269" width="10.140625" style="385" bestFit="1" customWidth="1"/>
    <col min="1270" max="1270" width="8.85546875" style="385" customWidth="1"/>
    <col min="1271" max="1271" width="10.140625" style="385" bestFit="1" customWidth="1"/>
    <col min="1272" max="1272" width="8.42578125" style="385" bestFit="1" customWidth="1"/>
    <col min="1273" max="1273" width="10.140625" style="385" bestFit="1" customWidth="1"/>
    <col min="1274" max="1274" width="8.85546875" style="385" customWidth="1"/>
    <col min="1275" max="1277" width="8.42578125" style="385" bestFit="1" customWidth="1"/>
    <col min="1278" max="1520" width="9.140625" style="385"/>
    <col min="1521" max="1521" width="30.28515625" style="385" customWidth="1"/>
    <col min="1522" max="1522" width="8.85546875" style="385" customWidth="1"/>
    <col min="1523" max="1523" width="9" style="385" customWidth="1"/>
    <col min="1524" max="1524" width="10.140625" style="385" customWidth="1"/>
    <col min="1525" max="1525" width="10.140625" style="385" bestFit="1" customWidth="1"/>
    <col min="1526" max="1526" width="8.85546875" style="385" customWidth="1"/>
    <col min="1527" max="1527" width="10.140625" style="385" bestFit="1" customWidth="1"/>
    <col min="1528" max="1528" width="8.42578125" style="385" bestFit="1" customWidth="1"/>
    <col min="1529" max="1529" width="10.140625" style="385" bestFit="1" customWidth="1"/>
    <col min="1530" max="1530" width="8.85546875" style="385" customWidth="1"/>
    <col min="1531" max="1533" width="8.42578125" style="385" bestFit="1" customWidth="1"/>
    <col min="1534" max="1776" width="9.140625" style="385"/>
    <col min="1777" max="1777" width="30.28515625" style="385" customWidth="1"/>
    <col min="1778" max="1778" width="8.85546875" style="385" customWidth="1"/>
    <col min="1779" max="1779" width="9" style="385" customWidth="1"/>
    <col min="1780" max="1780" width="10.140625" style="385" customWidth="1"/>
    <col min="1781" max="1781" width="10.140625" style="385" bestFit="1" customWidth="1"/>
    <col min="1782" max="1782" width="8.85546875" style="385" customWidth="1"/>
    <col min="1783" max="1783" width="10.140625" style="385" bestFit="1" customWidth="1"/>
    <col min="1784" max="1784" width="8.42578125" style="385" bestFit="1" customWidth="1"/>
    <col min="1785" max="1785" width="10.140625" style="385" bestFit="1" customWidth="1"/>
    <col min="1786" max="1786" width="8.85546875" style="385" customWidth="1"/>
    <col min="1787" max="1789" width="8.42578125" style="385" bestFit="1" customWidth="1"/>
    <col min="1790" max="2032" width="9.140625" style="385"/>
    <col min="2033" max="2033" width="30.28515625" style="385" customWidth="1"/>
    <col min="2034" max="2034" width="8.85546875" style="385" customWidth="1"/>
    <col min="2035" max="2035" width="9" style="385" customWidth="1"/>
    <col min="2036" max="2036" width="10.140625" style="385" customWidth="1"/>
    <col min="2037" max="2037" width="10.140625" style="385" bestFit="1" customWidth="1"/>
    <col min="2038" max="2038" width="8.85546875" style="385" customWidth="1"/>
    <col min="2039" max="2039" width="10.140625" style="385" bestFit="1" customWidth="1"/>
    <col min="2040" max="2040" width="8.42578125" style="385" bestFit="1" customWidth="1"/>
    <col min="2041" max="2041" width="10.140625" style="385" bestFit="1" customWidth="1"/>
    <col min="2042" max="2042" width="8.85546875" style="385" customWidth="1"/>
    <col min="2043" max="2045" width="8.42578125" style="385" bestFit="1" customWidth="1"/>
    <col min="2046" max="2288" width="9.140625" style="385"/>
    <col min="2289" max="2289" width="30.28515625" style="385" customWidth="1"/>
    <col min="2290" max="2290" width="8.85546875" style="385" customWidth="1"/>
    <col min="2291" max="2291" width="9" style="385" customWidth="1"/>
    <col min="2292" max="2292" width="10.140625" style="385" customWidth="1"/>
    <col min="2293" max="2293" width="10.140625" style="385" bestFit="1" customWidth="1"/>
    <col min="2294" max="2294" width="8.85546875" style="385" customWidth="1"/>
    <col min="2295" max="2295" width="10.140625" style="385" bestFit="1" customWidth="1"/>
    <col min="2296" max="2296" width="8.42578125" style="385" bestFit="1" customWidth="1"/>
    <col min="2297" max="2297" width="10.140625" style="385" bestFit="1" customWidth="1"/>
    <col min="2298" max="2298" width="8.85546875" style="385" customWidth="1"/>
    <col min="2299" max="2301" width="8.42578125" style="385" bestFit="1" customWidth="1"/>
    <col min="2302" max="2544" width="9.140625" style="385"/>
    <col min="2545" max="2545" width="30.28515625" style="385" customWidth="1"/>
    <col min="2546" max="2546" width="8.85546875" style="385" customWidth="1"/>
    <col min="2547" max="2547" width="9" style="385" customWidth="1"/>
    <col min="2548" max="2548" width="10.140625" style="385" customWidth="1"/>
    <col min="2549" max="2549" width="10.140625" style="385" bestFit="1" customWidth="1"/>
    <col min="2550" max="2550" width="8.85546875" style="385" customWidth="1"/>
    <col min="2551" max="2551" width="10.140625" style="385" bestFit="1" customWidth="1"/>
    <col min="2552" max="2552" width="8.42578125" style="385" bestFit="1" customWidth="1"/>
    <col min="2553" max="2553" width="10.140625" style="385" bestFit="1" customWidth="1"/>
    <col min="2554" max="2554" width="8.85546875" style="385" customWidth="1"/>
    <col min="2555" max="2557" width="8.42578125" style="385" bestFit="1" customWidth="1"/>
    <col min="2558" max="2800" width="9.140625" style="385"/>
    <col min="2801" max="2801" width="30.28515625" style="385" customWidth="1"/>
    <col min="2802" max="2802" width="8.85546875" style="385" customWidth="1"/>
    <col min="2803" max="2803" width="9" style="385" customWidth="1"/>
    <col min="2804" max="2804" width="10.140625" style="385" customWidth="1"/>
    <col min="2805" max="2805" width="10.140625" style="385" bestFit="1" customWidth="1"/>
    <col min="2806" max="2806" width="8.85546875" style="385" customWidth="1"/>
    <col min="2807" max="2807" width="10.140625" style="385" bestFit="1" customWidth="1"/>
    <col min="2808" max="2808" width="8.42578125" style="385" bestFit="1" customWidth="1"/>
    <col min="2809" max="2809" width="10.140625" style="385" bestFit="1" customWidth="1"/>
    <col min="2810" max="2810" width="8.85546875" style="385" customWidth="1"/>
    <col min="2811" max="2813" width="8.42578125" style="385" bestFit="1" customWidth="1"/>
    <col min="2814" max="3056" width="9.140625" style="385"/>
    <col min="3057" max="3057" width="30.28515625" style="385" customWidth="1"/>
    <col min="3058" max="3058" width="8.85546875" style="385" customWidth="1"/>
    <col min="3059" max="3059" width="9" style="385" customWidth="1"/>
    <col min="3060" max="3060" width="10.140625" style="385" customWidth="1"/>
    <col min="3061" max="3061" width="10.140625" style="385" bestFit="1" customWidth="1"/>
    <col min="3062" max="3062" width="8.85546875" style="385" customWidth="1"/>
    <col min="3063" max="3063" width="10.140625" style="385" bestFit="1" customWidth="1"/>
    <col min="3064" max="3064" width="8.42578125" style="385" bestFit="1" customWidth="1"/>
    <col min="3065" max="3065" width="10.140625" style="385" bestFit="1" customWidth="1"/>
    <col min="3066" max="3066" width="8.85546875" style="385" customWidth="1"/>
    <col min="3067" max="3069" width="8.42578125" style="385" bestFit="1" customWidth="1"/>
    <col min="3070" max="3312" width="9.140625" style="385"/>
    <col min="3313" max="3313" width="30.28515625" style="385" customWidth="1"/>
    <col min="3314" max="3314" width="8.85546875" style="385" customWidth="1"/>
    <col min="3315" max="3315" width="9" style="385" customWidth="1"/>
    <col min="3316" max="3316" width="10.140625" style="385" customWidth="1"/>
    <col min="3317" max="3317" width="10.140625" style="385" bestFit="1" customWidth="1"/>
    <col min="3318" max="3318" width="8.85546875" style="385" customWidth="1"/>
    <col min="3319" max="3319" width="10.140625" style="385" bestFit="1" customWidth="1"/>
    <col min="3320" max="3320" width="8.42578125" style="385" bestFit="1" customWidth="1"/>
    <col min="3321" max="3321" width="10.140625" style="385" bestFit="1" customWidth="1"/>
    <col min="3322" max="3322" width="8.85546875" style="385" customWidth="1"/>
    <col min="3323" max="3325" width="8.42578125" style="385" bestFit="1" customWidth="1"/>
    <col min="3326" max="3568" width="9.140625" style="385"/>
    <col min="3569" max="3569" width="30.28515625" style="385" customWidth="1"/>
    <col min="3570" max="3570" width="8.85546875" style="385" customWidth="1"/>
    <col min="3571" max="3571" width="9" style="385" customWidth="1"/>
    <col min="3572" max="3572" width="10.140625" style="385" customWidth="1"/>
    <col min="3573" max="3573" width="10.140625" style="385" bestFit="1" customWidth="1"/>
    <col min="3574" max="3574" width="8.85546875" style="385" customWidth="1"/>
    <col min="3575" max="3575" width="10.140625" style="385" bestFit="1" customWidth="1"/>
    <col min="3576" max="3576" width="8.42578125" style="385" bestFit="1" customWidth="1"/>
    <col min="3577" max="3577" width="10.140625" style="385" bestFit="1" customWidth="1"/>
    <col min="3578" max="3578" width="8.85546875" style="385" customWidth="1"/>
    <col min="3579" max="3581" width="8.42578125" style="385" bestFit="1" customWidth="1"/>
    <col min="3582" max="3824" width="9.140625" style="385"/>
    <col min="3825" max="3825" width="30.28515625" style="385" customWidth="1"/>
    <col min="3826" max="3826" width="8.85546875" style="385" customWidth="1"/>
    <col min="3827" max="3827" width="9" style="385" customWidth="1"/>
    <col min="3828" max="3828" width="10.140625" style="385" customWidth="1"/>
    <col min="3829" max="3829" width="10.140625" style="385" bestFit="1" customWidth="1"/>
    <col min="3830" max="3830" width="8.85546875" style="385" customWidth="1"/>
    <col min="3831" max="3831" width="10.140625" style="385" bestFit="1" customWidth="1"/>
    <col min="3832" max="3832" width="8.42578125" style="385" bestFit="1" customWidth="1"/>
    <col min="3833" max="3833" width="10.140625" style="385" bestFit="1" customWidth="1"/>
    <col min="3834" max="3834" width="8.85546875" style="385" customWidth="1"/>
    <col min="3835" max="3837" width="8.42578125" style="385" bestFit="1" customWidth="1"/>
    <col min="3838" max="4080" width="9.140625" style="385"/>
    <col min="4081" max="4081" width="30.28515625" style="385" customWidth="1"/>
    <col min="4082" max="4082" width="8.85546875" style="385" customWidth="1"/>
    <col min="4083" max="4083" width="9" style="385" customWidth="1"/>
    <col min="4084" max="4084" width="10.140625" style="385" customWidth="1"/>
    <col min="4085" max="4085" width="10.140625" style="385" bestFit="1" customWidth="1"/>
    <col min="4086" max="4086" width="8.85546875" style="385" customWidth="1"/>
    <col min="4087" max="4087" width="10.140625" style="385" bestFit="1" customWidth="1"/>
    <col min="4088" max="4088" width="8.42578125" style="385" bestFit="1" customWidth="1"/>
    <col min="4089" max="4089" width="10.140625" style="385" bestFit="1" customWidth="1"/>
    <col min="4090" max="4090" width="8.85546875" style="385" customWidth="1"/>
    <col min="4091" max="4093" width="8.42578125" style="385" bestFit="1" customWidth="1"/>
    <col min="4094" max="4336" width="9.140625" style="385"/>
    <col min="4337" max="4337" width="30.28515625" style="385" customWidth="1"/>
    <col min="4338" max="4338" width="8.85546875" style="385" customWidth="1"/>
    <col min="4339" max="4339" width="9" style="385" customWidth="1"/>
    <col min="4340" max="4340" width="10.140625" style="385" customWidth="1"/>
    <col min="4341" max="4341" width="10.140625" style="385" bestFit="1" customWidth="1"/>
    <col min="4342" max="4342" width="8.85546875" style="385" customWidth="1"/>
    <col min="4343" max="4343" width="10.140625" style="385" bestFit="1" customWidth="1"/>
    <col min="4344" max="4344" width="8.42578125" style="385" bestFit="1" customWidth="1"/>
    <col min="4345" max="4345" width="10.140625" style="385" bestFit="1" customWidth="1"/>
    <col min="4346" max="4346" width="8.85546875" style="385" customWidth="1"/>
    <col min="4347" max="4349" width="8.42578125" style="385" bestFit="1" customWidth="1"/>
    <col min="4350" max="4592" width="9.140625" style="385"/>
    <col min="4593" max="4593" width="30.28515625" style="385" customWidth="1"/>
    <col min="4594" max="4594" width="8.85546875" style="385" customWidth="1"/>
    <col min="4595" max="4595" width="9" style="385" customWidth="1"/>
    <col min="4596" max="4596" width="10.140625" style="385" customWidth="1"/>
    <col min="4597" max="4597" width="10.140625" style="385" bestFit="1" customWidth="1"/>
    <col min="4598" max="4598" width="8.85546875" style="385" customWidth="1"/>
    <col min="4599" max="4599" width="10.140625" style="385" bestFit="1" customWidth="1"/>
    <col min="4600" max="4600" width="8.42578125" style="385" bestFit="1" customWidth="1"/>
    <col min="4601" max="4601" width="10.140625" style="385" bestFit="1" customWidth="1"/>
    <col min="4602" max="4602" width="8.85546875" style="385" customWidth="1"/>
    <col min="4603" max="4605" width="8.42578125" style="385" bestFit="1" customWidth="1"/>
    <col min="4606" max="4848" width="9.140625" style="385"/>
    <col min="4849" max="4849" width="30.28515625" style="385" customWidth="1"/>
    <col min="4850" max="4850" width="8.85546875" style="385" customWidth="1"/>
    <col min="4851" max="4851" width="9" style="385" customWidth="1"/>
    <col min="4852" max="4852" width="10.140625" style="385" customWidth="1"/>
    <col min="4853" max="4853" width="10.140625" style="385" bestFit="1" customWidth="1"/>
    <col min="4854" max="4854" width="8.85546875" style="385" customWidth="1"/>
    <col min="4855" max="4855" width="10.140625" style="385" bestFit="1" customWidth="1"/>
    <col min="4856" max="4856" width="8.42578125" style="385" bestFit="1" customWidth="1"/>
    <col min="4857" max="4857" width="10.140625" style="385" bestFit="1" customWidth="1"/>
    <col min="4858" max="4858" width="8.85546875" style="385" customWidth="1"/>
    <col min="4859" max="4861" width="8.42578125" style="385" bestFit="1" customWidth="1"/>
    <col min="4862" max="5104" width="9.140625" style="385"/>
    <col min="5105" max="5105" width="30.28515625" style="385" customWidth="1"/>
    <col min="5106" max="5106" width="8.85546875" style="385" customWidth="1"/>
    <col min="5107" max="5107" width="9" style="385" customWidth="1"/>
    <col min="5108" max="5108" width="10.140625" style="385" customWidth="1"/>
    <col min="5109" max="5109" width="10.140625" style="385" bestFit="1" customWidth="1"/>
    <col min="5110" max="5110" width="8.85546875" style="385" customWidth="1"/>
    <col min="5111" max="5111" width="10.140625" style="385" bestFit="1" customWidth="1"/>
    <col min="5112" max="5112" width="8.42578125" style="385" bestFit="1" customWidth="1"/>
    <col min="5113" max="5113" width="10.140625" style="385" bestFit="1" customWidth="1"/>
    <col min="5114" max="5114" width="8.85546875" style="385" customWidth="1"/>
    <col min="5115" max="5117" width="8.42578125" style="385" bestFit="1" customWidth="1"/>
    <col min="5118" max="5360" width="9.140625" style="385"/>
    <col min="5361" max="5361" width="30.28515625" style="385" customWidth="1"/>
    <col min="5362" max="5362" width="8.85546875" style="385" customWidth="1"/>
    <col min="5363" max="5363" width="9" style="385" customWidth="1"/>
    <col min="5364" max="5364" width="10.140625" style="385" customWidth="1"/>
    <col min="5365" max="5365" width="10.140625" style="385" bestFit="1" customWidth="1"/>
    <col min="5366" max="5366" width="8.85546875" style="385" customWidth="1"/>
    <col min="5367" max="5367" width="10.140625" style="385" bestFit="1" customWidth="1"/>
    <col min="5368" max="5368" width="8.42578125" style="385" bestFit="1" customWidth="1"/>
    <col min="5369" max="5369" width="10.140625" style="385" bestFit="1" customWidth="1"/>
    <col min="5370" max="5370" width="8.85546875" style="385" customWidth="1"/>
    <col min="5371" max="5373" width="8.42578125" style="385" bestFit="1" customWidth="1"/>
    <col min="5374" max="5616" width="9.140625" style="385"/>
    <col min="5617" max="5617" width="30.28515625" style="385" customWidth="1"/>
    <col min="5618" max="5618" width="8.85546875" style="385" customWidth="1"/>
    <col min="5619" max="5619" width="9" style="385" customWidth="1"/>
    <col min="5620" max="5620" width="10.140625" style="385" customWidth="1"/>
    <col min="5621" max="5621" width="10.140625" style="385" bestFit="1" customWidth="1"/>
    <col min="5622" max="5622" width="8.85546875" style="385" customWidth="1"/>
    <col min="5623" max="5623" width="10.140625" style="385" bestFit="1" customWidth="1"/>
    <col min="5624" max="5624" width="8.42578125" style="385" bestFit="1" customWidth="1"/>
    <col min="5625" max="5625" width="10.140625" style="385" bestFit="1" customWidth="1"/>
    <col min="5626" max="5626" width="8.85546875" style="385" customWidth="1"/>
    <col min="5627" max="5629" width="8.42578125" style="385" bestFit="1" customWidth="1"/>
    <col min="5630" max="5872" width="9.140625" style="385"/>
    <col min="5873" max="5873" width="30.28515625" style="385" customWidth="1"/>
    <col min="5874" max="5874" width="8.85546875" style="385" customWidth="1"/>
    <col min="5875" max="5875" width="9" style="385" customWidth="1"/>
    <col min="5876" max="5876" width="10.140625" style="385" customWidth="1"/>
    <col min="5877" max="5877" width="10.140625" style="385" bestFit="1" customWidth="1"/>
    <col min="5878" max="5878" width="8.85546875" style="385" customWidth="1"/>
    <col min="5879" max="5879" width="10.140625" style="385" bestFit="1" customWidth="1"/>
    <col min="5880" max="5880" width="8.42578125" style="385" bestFit="1" customWidth="1"/>
    <col min="5881" max="5881" width="10.140625" style="385" bestFit="1" customWidth="1"/>
    <col min="5882" max="5882" width="8.85546875" style="385" customWidth="1"/>
    <col min="5883" max="5885" width="8.42578125" style="385" bestFit="1" customWidth="1"/>
    <col min="5886" max="6128" width="9.140625" style="385"/>
    <col min="6129" max="6129" width="30.28515625" style="385" customWidth="1"/>
    <col min="6130" max="6130" width="8.85546875" style="385" customWidth="1"/>
    <col min="6131" max="6131" width="9" style="385" customWidth="1"/>
    <col min="6132" max="6132" width="10.140625" style="385" customWidth="1"/>
    <col min="6133" max="6133" width="10.140625" style="385" bestFit="1" customWidth="1"/>
    <col min="6134" max="6134" width="8.85546875" style="385" customWidth="1"/>
    <col min="6135" max="6135" width="10.140625" style="385" bestFit="1" customWidth="1"/>
    <col min="6136" max="6136" width="8.42578125" style="385" bestFit="1" customWidth="1"/>
    <col min="6137" max="6137" width="10.140625" style="385" bestFit="1" customWidth="1"/>
    <col min="6138" max="6138" width="8.85546875" style="385" customWidth="1"/>
    <col min="6139" max="6141" width="8.42578125" style="385" bestFit="1" customWidth="1"/>
    <col min="6142" max="6384" width="9.140625" style="385"/>
    <col min="6385" max="6385" width="30.28515625" style="385" customWidth="1"/>
    <col min="6386" max="6386" width="8.85546875" style="385" customWidth="1"/>
    <col min="6387" max="6387" width="9" style="385" customWidth="1"/>
    <col min="6388" max="6388" width="10.140625" style="385" customWidth="1"/>
    <col min="6389" max="6389" width="10.140625" style="385" bestFit="1" customWidth="1"/>
    <col min="6390" max="6390" width="8.85546875" style="385" customWidth="1"/>
    <col min="6391" max="6391" width="10.140625" style="385" bestFit="1" customWidth="1"/>
    <col min="6392" max="6392" width="8.42578125" style="385" bestFit="1" customWidth="1"/>
    <col min="6393" max="6393" width="10.140625" style="385" bestFit="1" customWidth="1"/>
    <col min="6394" max="6394" width="8.85546875" style="385" customWidth="1"/>
    <col min="6395" max="6397" width="8.42578125" style="385" bestFit="1" customWidth="1"/>
    <col min="6398" max="6640" width="9.140625" style="385"/>
    <col min="6641" max="6641" width="30.28515625" style="385" customWidth="1"/>
    <col min="6642" max="6642" width="8.85546875" style="385" customWidth="1"/>
    <col min="6643" max="6643" width="9" style="385" customWidth="1"/>
    <col min="6644" max="6644" width="10.140625" style="385" customWidth="1"/>
    <col min="6645" max="6645" width="10.140625" style="385" bestFit="1" customWidth="1"/>
    <col min="6646" max="6646" width="8.85546875" style="385" customWidth="1"/>
    <col min="6647" max="6647" width="10.140625" style="385" bestFit="1" customWidth="1"/>
    <col min="6648" max="6648" width="8.42578125" style="385" bestFit="1" customWidth="1"/>
    <col min="6649" max="6649" width="10.140625" style="385" bestFit="1" customWidth="1"/>
    <col min="6650" max="6650" width="8.85546875" style="385" customWidth="1"/>
    <col min="6651" max="6653" width="8.42578125" style="385" bestFit="1" customWidth="1"/>
    <col min="6654" max="6896" width="9.140625" style="385"/>
    <col min="6897" max="6897" width="30.28515625" style="385" customWidth="1"/>
    <col min="6898" max="6898" width="8.85546875" style="385" customWidth="1"/>
    <col min="6899" max="6899" width="9" style="385" customWidth="1"/>
    <col min="6900" max="6900" width="10.140625" style="385" customWidth="1"/>
    <col min="6901" max="6901" width="10.140625" style="385" bestFit="1" customWidth="1"/>
    <col min="6902" max="6902" width="8.85546875" style="385" customWidth="1"/>
    <col min="6903" max="6903" width="10.140625" style="385" bestFit="1" customWidth="1"/>
    <col min="6904" max="6904" width="8.42578125" style="385" bestFit="1" customWidth="1"/>
    <col min="6905" max="6905" width="10.140625" style="385" bestFit="1" customWidth="1"/>
    <col min="6906" max="6906" width="8.85546875" style="385" customWidth="1"/>
    <col min="6907" max="6909" width="8.42578125" style="385" bestFit="1" customWidth="1"/>
    <col min="6910" max="7152" width="9.140625" style="385"/>
    <col min="7153" max="7153" width="30.28515625" style="385" customWidth="1"/>
    <col min="7154" max="7154" width="8.85546875" style="385" customWidth="1"/>
    <col min="7155" max="7155" width="9" style="385" customWidth="1"/>
    <col min="7156" max="7156" width="10.140625" style="385" customWidth="1"/>
    <col min="7157" max="7157" width="10.140625" style="385" bestFit="1" customWidth="1"/>
    <col min="7158" max="7158" width="8.85546875" style="385" customWidth="1"/>
    <col min="7159" max="7159" width="10.140625" style="385" bestFit="1" customWidth="1"/>
    <col min="7160" max="7160" width="8.42578125" style="385" bestFit="1" customWidth="1"/>
    <col min="7161" max="7161" width="10.140625" style="385" bestFit="1" customWidth="1"/>
    <col min="7162" max="7162" width="8.85546875" style="385" customWidth="1"/>
    <col min="7163" max="7165" width="8.42578125" style="385" bestFit="1" customWidth="1"/>
    <col min="7166" max="7408" width="9.140625" style="385"/>
    <col min="7409" max="7409" width="30.28515625" style="385" customWidth="1"/>
    <col min="7410" max="7410" width="8.85546875" style="385" customWidth="1"/>
    <col min="7411" max="7411" width="9" style="385" customWidth="1"/>
    <col min="7412" max="7412" width="10.140625" style="385" customWidth="1"/>
    <col min="7413" max="7413" width="10.140625" style="385" bestFit="1" customWidth="1"/>
    <col min="7414" max="7414" width="8.85546875" style="385" customWidth="1"/>
    <col min="7415" max="7415" width="10.140625" style="385" bestFit="1" customWidth="1"/>
    <col min="7416" max="7416" width="8.42578125" style="385" bestFit="1" customWidth="1"/>
    <col min="7417" max="7417" width="10.140625" style="385" bestFit="1" customWidth="1"/>
    <col min="7418" max="7418" width="8.85546875" style="385" customWidth="1"/>
    <col min="7419" max="7421" width="8.42578125" style="385" bestFit="1" customWidth="1"/>
    <col min="7422" max="7664" width="9.140625" style="385"/>
    <col min="7665" max="7665" width="30.28515625" style="385" customWidth="1"/>
    <col min="7666" max="7666" width="8.85546875" style="385" customWidth="1"/>
    <col min="7667" max="7667" width="9" style="385" customWidth="1"/>
    <col min="7668" max="7668" width="10.140625" style="385" customWidth="1"/>
    <col min="7669" max="7669" width="10.140625" style="385" bestFit="1" customWidth="1"/>
    <col min="7670" max="7670" width="8.85546875" style="385" customWidth="1"/>
    <col min="7671" max="7671" width="10.140625" style="385" bestFit="1" customWidth="1"/>
    <col min="7672" max="7672" width="8.42578125" style="385" bestFit="1" customWidth="1"/>
    <col min="7673" max="7673" width="10.140625" style="385" bestFit="1" customWidth="1"/>
    <col min="7674" max="7674" width="8.85546875" style="385" customWidth="1"/>
    <col min="7675" max="7677" width="8.42578125" style="385" bestFit="1" customWidth="1"/>
    <col min="7678" max="7920" width="9.140625" style="385"/>
    <col min="7921" max="7921" width="30.28515625" style="385" customWidth="1"/>
    <col min="7922" max="7922" width="8.85546875" style="385" customWidth="1"/>
    <col min="7923" max="7923" width="9" style="385" customWidth="1"/>
    <col min="7924" max="7924" width="10.140625" style="385" customWidth="1"/>
    <col min="7925" max="7925" width="10.140625" style="385" bestFit="1" customWidth="1"/>
    <col min="7926" max="7926" width="8.85546875" style="385" customWidth="1"/>
    <col min="7927" max="7927" width="10.140625" style="385" bestFit="1" customWidth="1"/>
    <col min="7928" max="7928" width="8.42578125" style="385" bestFit="1" customWidth="1"/>
    <col min="7929" max="7929" width="10.140625" style="385" bestFit="1" customWidth="1"/>
    <col min="7930" max="7930" width="8.85546875" style="385" customWidth="1"/>
    <col min="7931" max="7933" width="8.42578125" style="385" bestFit="1" customWidth="1"/>
    <col min="7934" max="8176" width="9.140625" style="385"/>
    <col min="8177" max="8177" width="30.28515625" style="385" customWidth="1"/>
    <col min="8178" max="8178" width="8.85546875" style="385" customWidth="1"/>
    <col min="8179" max="8179" width="9" style="385" customWidth="1"/>
    <col min="8180" max="8180" width="10.140625" style="385" customWidth="1"/>
    <col min="8181" max="8181" width="10.140625" style="385" bestFit="1" customWidth="1"/>
    <col min="8182" max="8182" width="8.85546875" style="385" customWidth="1"/>
    <col min="8183" max="8183" width="10.140625" style="385" bestFit="1" customWidth="1"/>
    <col min="8184" max="8184" width="8.42578125" style="385" bestFit="1" customWidth="1"/>
    <col min="8185" max="8185" width="10.140625" style="385" bestFit="1" customWidth="1"/>
    <col min="8186" max="8186" width="8.85546875" style="385" customWidth="1"/>
    <col min="8187" max="8189" width="8.42578125" style="385" bestFit="1" customWidth="1"/>
    <col min="8190" max="8432" width="9.140625" style="385"/>
    <col min="8433" max="8433" width="30.28515625" style="385" customWidth="1"/>
    <col min="8434" max="8434" width="8.85546875" style="385" customWidth="1"/>
    <col min="8435" max="8435" width="9" style="385" customWidth="1"/>
    <col min="8436" max="8436" width="10.140625" style="385" customWidth="1"/>
    <col min="8437" max="8437" width="10.140625" style="385" bestFit="1" customWidth="1"/>
    <col min="8438" max="8438" width="8.85546875" style="385" customWidth="1"/>
    <col min="8439" max="8439" width="10.140625" style="385" bestFit="1" customWidth="1"/>
    <col min="8440" max="8440" width="8.42578125" style="385" bestFit="1" customWidth="1"/>
    <col min="8441" max="8441" width="10.140625" style="385" bestFit="1" customWidth="1"/>
    <col min="8442" max="8442" width="8.85546875" style="385" customWidth="1"/>
    <col min="8443" max="8445" width="8.42578125" style="385" bestFit="1" customWidth="1"/>
    <col min="8446" max="8688" width="9.140625" style="385"/>
    <col min="8689" max="8689" width="30.28515625" style="385" customWidth="1"/>
    <col min="8690" max="8690" width="8.85546875" style="385" customWidth="1"/>
    <col min="8691" max="8691" width="9" style="385" customWidth="1"/>
    <col min="8692" max="8692" width="10.140625" style="385" customWidth="1"/>
    <col min="8693" max="8693" width="10.140625" style="385" bestFit="1" customWidth="1"/>
    <col min="8694" max="8694" width="8.85546875" style="385" customWidth="1"/>
    <col min="8695" max="8695" width="10.140625" style="385" bestFit="1" customWidth="1"/>
    <col min="8696" max="8696" width="8.42578125" style="385" bestFit="1" customWidth="1"/>
    <col min="8697" max="8697" width="10.140625" style="385" bestFit="1" customWidth="1"/>
    <col min="8698" max="8698" width="8.85546875" style="385" customWidth="1"/>
    <col min="8699" max="8701" width="8.42578125" style="385" bestFit="1" customWidth="1"/>
    <col min="8702" max="8944" width="9.140625" style="385"/>
    <col min="8945" max="8945" width="30.28515625" style="385" customWidth="1"/>
    <col min="8946" max="8946" width="8.85546875" style="385" customWidth="1"/>
    <col min="8947" max="8947" width="9" style="385" customWidth="1"/>
    <col min="8948" max="8948" width="10.140625" style="385" customWidth="1"/>
    <col min="8949" max="8949" width="10.140625" style="385" bestFit="1" customWidth="1"/>
    <col min="8950" max="8950" width="8.85546875" style="385" customWidth="1"/>
    <col min="8951" max="8951" width="10.140625" style="385" bestFit="1" customWidth="1"/>
    <col min="8952" max="8952" width="8.42578125" style="385" bestFit="1" customWidth="1"/>
    <col min="8953" max="8953" width="10.140625" style="385" bestFit="1" customWidth="1"/>
    <col min="8954" max="8954" width="8.85546875" style="385" customWidth="1"/>
    <col min="8955" max="8957" width="8.42578125" style="385" bestFit="1" customWidth="1"/>
    <col min="8958" max="9200" width="9.140625" style="385"/>
    <col min="9201" max="9201" width="30.28515625" style="385" customWidth="1"/>
    <col min="9202" max="9202" width="8.85546875" style="385" customWidth="1"/>
    <col min="9203" max="9203" width="9" style="385" customWidth="1"/>
    <col min="9204" max="9204" width="10.140625" style="385" customWidth="1"/>
    <col min="9205" max="9205" width="10.140625" style="385" bestFit="1" customWidth="1"/>
    <col min="9206" max="9206" width="8.85546875" style="385" customWidth="1"/>
    <col min="9207" max="9207" width="10.140625" style="385" bestFit="1" customWidth="1"/>
    <col min="9208" max="9208" width="8.42578125" style="385" bestFit="1" customWidth="1"/>
    <col min="9209" max="9209" width="10.140625" style="385" bestFit="1" customWidth="1"/>
    <col min="9210" max="9210" width="8.85546875" style="385" customWidth="1"/>
    <col min="9211" max="9213" width="8.42578125" style="385" bestFit="1" customWidth="1"/>
    <col min="9214" max="9456" width="9.140625" style="385"/>
    <col min="9457" max="9457" width="30.28515625" style="385" customWidth="1"/>
    <col min="9458" max="9458" width="8.85546875" style="385" customWidth="1"/>
    <col min="9459" max="9459" width="9" style="385" customWidth="1"/>
    <col min="9460" max="9460" width="10.140625" style="385" customWidth="1"/>
    <col min="9461" max="9461" width="10.140625" style="385" bestFit="1" customWidth="1"/>
    <col min="9462" max="9462" width="8.85546875" style="385" customWidth="1"/>
    <col min="9463" max="9463" width="10.140625" style="385" bestFit="1" customWidth="1"/>
    <col min="9464" max="9464" width="8.42578125" style="385" bestFit="1" customWidth="1"/>
    <col min="9465" max="9465" width="10.140625" style="385" bestFit="1" customWidth="1"/>
    <col min="9466" max="9466" width="8.85546875" style="385" customWidth="1"/>
    <col min="9467" max="9469" width="8.42578125" style="385" bestFit="1" customWidth="1"/>
    <col min="9470" max="9712" width="9.140625" style="385"/>
    <col min="9713" max="9713" width="30.28515625" style="385" customWidth="1"/>
    <col min="9714" max="9714" width="8.85546875" style="385" customWidth="1"/>
    <col min="9715" max="9715" width="9" style="385" customWidth="1"/>
    <col min="9716" max="9716" width="10.140625" style="385" customWidth="1"/>
    <col min="9717" max="9717" width="10.140625" style="385" bestFit="1" customWidth="1"/>
    <col min="9718" max="9718" width="8.85546875" style="385" customWidth="1"/>
    <col min="9719" max="9719" width="10.140625" style="385" bestFit="1" customWidth="1"/>
    <col min="9720" max="9720" width="8.42578125" style="385" bestFit="1" customWidth="1"/>
    <col min="9721" max="9721" width="10.140625" style="385" bestFit="1" customWidth="1"/>
    <col min="9722" max="9722" width="8.85546875" style="385" customWidth="1"/>
    <col min="9723" max="9725" width="8.42578125" style="385" bestFit="1" customWidth="1"/>
    <col min="9726" max="9968" width="9.140625" style="385"/>
    <col min="9969" max="9969" width="30.28515625" style="385" customWidth="1"/>
    <col min="9970" max="9970" width="8.85546875" style="385" customWidth="1"/>
    <col min="9971" max="9971" width="9" style="385" customWidth="1"/>
    <col min="9972" max="9972" width="10.140625" style="385" customWidth="1"/>
    <col min="9973" max="9973" width="10.140625" style="385" bestFit="1" customWidth="1"/>
    <col min="9974" max="9974" width="8.85546875" style="385" customWidth="1"/>
    <col min="9975" max="9975" width="10.140625" style="385" bestFit="1" customWidth="1"/>
    <col min="9976" max="9976" width="8.42578125" style="385" bestFit="1" customWidth="1"/>
    <col min="9977" max="9977" width="10.140625" style="385" bestFit="1" customWidth="1"/>
    <col min="9978" max="9978" width="8.85546875" style="385" customWidth="1"/>
    <col min="9979" max="9981" width="8.42578125" style="385" bestFit="1" customWidth="1"/>
    <col min="9982" max="10224" width="9.140625" style="385"/>
    <col min="10225" max="10225" width="30.28515625" style="385" customWidth="1"/>
    <col min="10226" max="10226" width="8.85546875" style="385" customWidth="1"/>
    <col min="10227" max="10227" width="9" style="385" customWidth="1"/>
    <col min="10228" max="10228" width="10.140625" style="385" customWidth="1"/>
    <col min="10229" max="10229" width="10.140625" style="385" bestFit="1" customWidth="1"/>
    <col min="10230" max="10230" width="8.85546875" style="385" customWidth="1"/>
    <col min="10231" max="10231" width="10.140625" style="385" bestFit="1" customWidth="1"/>
    <col min="10232" max="10232" width="8.42578125" style="385" bestFit="1" customWidth="1"/>
    <col min="10233" max="10233" width="10.140625" style="385" bestFit="1" customWidth="1"/>
    <col min="10234" max="10234" width="8.85546875" style="385" customWidth="1"/>
    <col min="10235" max="10237" width="8.42578125" style="385" bestFit="1" customWidth="1"/>
    <col min="10238" max="10480" width="9.140625" style="385"/>
    <col min="10481" max="10481" width="30.28515625" style="385" customWidth="1"/>
    <col min="10482" max="10482" width="8.85546875" style="385" customWidth="1"/>
    <col min="10483" max="10483" width="9" style="385" customWidth="1"/>
    <col min="10484" max="10484" width="10.140625" style="385" customWidth="1"/>
    <col min="10485" max="10485" width="10.140625" style="385" bestFit="1" customWidth="1"/>
    <col min="10486" max="10486" width="8.85546875" style="385" customWidth="1"/>
    <col min="10487" max="10487" width="10.140625" style="385" bestFit="1" customWidth="1"/>
    <col min="10488" max="10488" width="8.42578125" style="385" bestFit="1" customWidth="1"/>
    <col min="10489" max="10489" width="10.140625" style="385" bestFit="1" customWidth="1"/>
    <col min="10490" max="10490" width="8.85546875" style="385" customWidth="1"/>
    <col min="10491" max="10493" width="8.42578125" style="385" bestFit="1" customWidth="1"/>
    <col min="10494" max="10736" width="9.140625" style="385"/>
    <col min="10737" max="10737" width="30.28515625" style="385" customWidth="1"/>
    <col min="10738" max="10738" width="8.85546875" style="385" customWidth="1"/>
    <col min="10739" max="10739" width="9" style="385" customWidth="1"/>
    <col min="10740" max="10740" width="10.140625" style="385" customWidth="1"/>
    <col min="10741" max="10741" width="10.140625" style="385" bestFit="1" customWidth="1"/>
    <col min="10742" max="10742" width="8.85546875" style="385" customWidth="1"/>
    <col min="10743" max="10743" width="10.140625" style="385" bestFit="1" customWidth="1"/>
    <col min="10744" max="10744" width="8.42578125" style="385" bestFit="1" customWidth="1"/>
    <col min="10745" max="10745" width="10.140625" style="385" bestFit="1" customWidth="1"/>
    <col min="10746" max="10746" width="8.85546875" style="385" customWidth="1"/>
    <col min="10747" max="10749" width="8.42578125" style="385" bestFit="1" customWidth="1"/>
    <col min="10750" max="10992" width="9.140625" style="385"/>
    <col min="10993" max="10993" width="30.28515625" style="385" customWidth="1"/>
    <col min="10994" max="10994" width="8.85546875" style="385" customWidth="1"/>
    <col min="10995" max="10995" width="9" style="385" customWidth="1"/>
    <col min="10996" max="10996" width="10.140625" style="385" customWidth="1"/>
    <col min="10997" max="10997" width="10.140625" style="385" bestFit="1" customWidth="1"/>
    <col min="10998" max="10998" width="8.85546875" style="385" customWidth="1"/>
    <col min="10999" max="10999" width="10.140625" style="385" bestFit="1" customWidth="1"/>
    <col min="11000" max="11000" width="8.42578125" style="385" bestFit="1" customWidth="1"/>
    <col min="11001" max="11001" width="10.140625" style="385" bestFit="1" customWidth="1"/>
    <col min="11002" max="11002" width="8.85546875" style="385" customWidth="1"/>
    <col min="11003" max="11005" width="8.42578125" style="385" bestFit="1" customWidth="1"/>
    <col min="11006" max="11248" width="9.140625" style="385"/>
    <col min="11249" max="11249" width="30.28515625" style="385" customWidth="1"/>
    <col min="11250" max="11250" width="8.85546875" style="385" customWidth="1"/>
    <col min="11251" max="11251" width="9" style="385" customWidth="1"/>
    <col min="11252" max="11252" width="10.140625" style="385" customWidth="1"/>
    <col min="11253" max="11253" width="10.140625" style="385" bestFit="1" customWidth="1"/>
    <col min="11254" max="11254" width="8.85546875" style="385" customWidth="1"/>
    <col min="11255" max="11255" width="10.140625" style="385" bestFit="1" customWidth="1"/>
    <col min="11256" max="11256" width="8.42578125" style="385" bestFit="1" customWidth="1"/>
    <col min="11257" max="11257" width="10.140625" style="385" bestFit="1" customWidth="1"/>
    <col min="11258" max="11258" width="8.85546875" style="385" customWidth="1"/>
    <col min="11259" max="11261" width="8.42578125" style="385" bestFit="1" customWidth="1"/>
    <col min="11262" max="11504" width="9.140625" style="385"/>
    <col min="11505" max="11505" width="30.28515625" style="385" customWidth="1"/>
    <col min="11506" max="11506" width="8.85546875" style="385" customWidth="1"/>
    <col min="11507" max="11507" width="9" style="385" customWidth="1"/>
    <col min="11508" max="11508" width="10.140625" style="385" customWidth="1"/>
    <col min="11509" max="11509" width="10.140625" style="385" bestFit="1" customWidth="1"/>
    <col min="11510" max="11510" width="8.85546875" style="385" customWidth="1"/>
    <col min="11511" max="11511" width="10.140625" style="385" bestFit="1" customWidth="1"/>
    <col min="11512" max="11512" width="8.42578125" style="385" bestFit="1" customWidth="1"/>
    <col min="11513" max="11513" width="10.140625" style="385" bestFit="1" customWidth="1"/>
    <col min="11514" max="11514" width="8.85546875" style="385" customWidth="1"/>
    <col min="11515" max="11517" width="8.42578125" style="385" bestFit="1" customWidth="1"/>
    <col min="11518" max="11760" width="9.140625" style="385"/>
    <col min="11761" max="11761" width="30.28515625" style="385" customWidth="1"/>
    <col min="11762" max="11762" width="8.85546875" style="385" customWidth="1"/>
    <col min="11763" max="11763" width="9" style="385" customWidth="1"/>
    <col min="11764" max="11764" width="10.140625" style="385" customWidth="1"/>
    <col min="11765" max="11765" width="10.140625" style="385" bestFit="1" customWidth="1"/>
    <col min="11766" max="11766" width="8.85546875" style="385" customWidth="1"/>
    <col min="11767" max="11767" width="10.140625" style="385" bestFit="1" customWidth="1"/>
    <col min="11768" max="11768" width="8.42578125" style="385" bestFit="1" customWidth="1"/>
    <col min="11769" max="11769" width="10.140625" style="385" bestFit="1" customWidth="1"/>
    <col min="11770" max="11770" width="8.85546875" style="385" customWidth="1"/>
    <col min="11771" max="11773" width="8.42578125" style="385" bestFit="1" customWidth="1"/>
    <col min="11774" max="12016" width="9.140625" style="385"/>
    <col min="12017" max="12017" width="30.28515625" style="385" customWidth="1"/>
    <col min="12018" max="12018" width="8.85546875" style="385" customWidth="1"/>
    <col min="12019" max="12019" width="9" style="385" customWidth="1"/>
    <col min="12020" max="12020" width="10.140625" style="385" customWidth="1"/>
    <col min="12021" max="12021" width="10.140625" style="385" bestFit="1" customWidth="1"/>
    <col min="12022" max="12022" width="8.85546875" style="385" customWidth="1"/>
    <col min="12023" max="12023" width="10.140625" style="385" bestFit="1" customWidth="1"/>
    <col min="12024" max="12024" width="8.42578125" style="385" bestFit="1" customWidth="1"/>
    <col min="12025" max="12025" width="10.140625" style="385" bestFit="1" customWidth="1"/>
    <col min="12026" max="12026" width="8.85546875" style="385" customWidth="1"/>
    <col min="12027" max="12029" width="8.42578125" style="385" bestFit="1" customWidth="1"/>
    <col min="12030" max="12272" width="9.140625" style="385"/>
    <col min="12273" max="12273" width="30.28515625" style="385" customWidth="1"/>
    <col min="12274" max="12274" width="8.85546875" style="385" customWidth="1"/>
    <col min="12275" max="12275" width="9" style="385" customWidth="1"/>
    <col min="12276" max="12276" width="10.140625" style="385" customWidth="1"/>
    <col min="12277" max="12277" width="10.140625" style="385" bestFit="1" customWidth="1"/>
    <col min="12278" max="12278" width="8.85546875" style="385" customWidth="1"/>
    <col min="12279" max="12279" width="10.140625" style="385" bestFit="1" customWidth="1"/>
    <col min="12280" max="12280" width="8.42578125" style="385" bestFit="1" customWidth="1"/>
    <col min="12281" max="12281" width="10.140625" style="385" bestFit="1" customWidth="1"/>
    <col min="12282" max="12282" width="8.85546875" style="385" customWidth="1"/>
    <col min="12283" max="12285" width="8.42578125" style="385" bestFit="1" customWidth="1"/>
    <col min="12286" max="12528" width="9.140625" style="385"/>
    <col min="12529" max="12529" width="30.28515625" style="385" customWidth="1"/>
    <col min="12530" max="12530" width="8.85546875" style="385" customWidth="1"/>
    <col min="12531" max="12531" width="9" style="385" customWidth="1"/>
    <col min="12532" max="12532" width="10.140625" style="385" customWidth="1"/>
    <col min="12533" max="12533" width="10.140625" style="385" bestFit="1" customWidth="1"/>
    <col min="12534" max="12534" width="8.85546875" style="385" customWidth="1"/>
    <col min="12535" max="12535" width="10.140625" style="385" bestFit="1" customWidth="1"/>
    <col min="12536" max="12536" width="8.42578125" style="385" bestFit="1" customWidth="1"/>
    <col min="12537" max="12537" width="10.140625" style="385" bestFit="1" customWidth="1"/>
    <col min="12538" max="12538" width="8.85546875" style="385" customWidth="1"/>
    <col min="12539" max="12541" width="8.42578125" style="385" bestFit="1" customWidth="1"/>
    <col min="12542" max="12784" width="9.140625" style="385"/>
    <col min="12785" max="12785" width="30.28515625" style="385" customWidth="1"/>
    <col min="12786" max="12786" width="8.85546875" style="385" customWidth="1"/>
    <col min="12787" max="12787" width="9" style="385" customWidth="1"/>
    <col min="12788" max="12788" width="10.140625" style="385" customWidth="1"/>
    <col min="12789" max="12789" width="10.140625" style="385" bestFit="1" customWidth="1"/>
    <col min="12790" max="12790" width="8.85546875" style="385" customWidth="1"/>
    <col min="12791" max="12791" width="10.140625" style="385" bestFit="1" customWidth="1"/>
    <col min="12792" max="12792" width="8.42578125" style="385" bestFit="1" customWidth="1"/>
    <col min="12793" max="12793" width="10.140625" style="385" bestFit="1" customWidth="1"/>
    <col min="12794" max="12794" width="8.85546875" style="385" customWidth="1"/>
    <col min="12795" max="12797" width="8.42578125" style="385" bestFit="1" customWidth="1"/>
    <col min="12798" max="13040" width="9.140625" style="385"/>
    <col min="13041" max="13041" width="30.28515625" style="385" customWidth="1"/>
    <col min="13042" max="13042" width="8.85546875" style="385" customWidth="1"/>
    <col min="13043" max="13043" width="9" style="385" customWidth="1"/>
    <col min="13044" max="13044" width="10.140625" style="385" customWidth="1"/>
    <col min="13045" max="13045" width="10.140625" style="385" bestFit="1" customWidth="1"/>
    <col min="13046" max="13046" width="8.85546875" style="385" customWidth="1"/>
    <col min="13047" max="13047" width="10.140625" style="385" bestFit="1" customWidth="1"/>
    <col min="13048" max="13048" width="8.42578125" style="385" bestFit="1" customWidth="1"/>
    <col min="13049" max="13049" width="10.140625" style="385" bestFit="1" customWidth="1"/>
    <col min="13050" max="13050" width="8.85546875" style="385" customWidth="1"/>
    <col min="13051" max="13053" width="8.42578125" style="385" bestFit="1" customWidth="1"/>
    <col min="13054" max="13296" width="9.140625" style="385"/>
    <col min="13297" max="13297" width="30.28515625" style="385" customWidth="1"/>
    <col min="13298" max="13298" width="8.85546875" style="385" customWidth="1"/>
    <col min="13299" max="13299" width="9" style="385" customWidth="1"/>
    <col min="13300" max="13300" width="10.140625" style="385" customWidth="1"/>
    <col min="13301" max="13301" width="10.140625" style="385" bestFit="1" customWidth="1"/>
    <col min="13302" max="13302" width="8.85546875" style="385" customWidth="1"/>
    <col min="13303" max="13303" width="10.140625" style="385" bestFit="1" customWidth="1"/>
    <col min="13304" max="13304" width="8.42578125" style="385" bestFit="1" customWidth="1"/>
    <col min="13305" max="13305" width="10.140625" style="385" bestFit="1" customWidth="1"/>
    <col min="13306" max="13306" width="8.85546875" style="385" customWidth="1"/>
    <col min="13307" max="13309" width="8.42578125" style="385" bestFit="1" customWidth="1"/>
    <col min="13310" max="13552" width="9.140625" style="385"/>
    <col min="13553" max="13553" width="30.28515625" style="385" customWidth="1"/>
    <col min="13554" max="13554" width="8.85546875" style="385" customWidth="1"/>
    <col min="13555" max="13555" width="9" style="385" customWidth="1"/>
    <col min="13556" max="13556" width="10.140625" style="385" customWidth="1"/>
    <col min="13557" max="13557" width="10.140625" style="385" bestFit="1" customWidth="1"/>
    <col min="13558" max="13558" width="8.85546875" style="385" customWidth="1"/>
    <col min="13559" max="13559" width="10.140625" style="385" bestFit="1" customWidth="1"/>
    <col min="13560" max="13560" width="8.42578125" style="385" bestFit="1" customWidth="1"/>
    <col min="13561" max="13561" width="10.140625" style="385" bestFit="1" customWidth="1"/>
    <col min="13562" max="13562" width="8.85546875" style="385" customWidth="1"/>
    <col min="13563" max="13565" width="8.42578125" style="385" bestFit="1" customWidth="1"/>
    <col min="13566" max="13808" width="9.140625" style="385"/>
    <col min="13809" max="13809" width="30.28515625" style="385" customWidth="1"/>
    <col min="13810" max="13810" width="8.85546875" style="385" customWidth="1"/>
    <col min="13811" max="13811" width="9" style="385" customWidth="1"/>
    <col min="13812" max="13812" width="10.140625" style="385" customWidth="1"/>
    <col min="13813" max="13813" width="10.140625" style="385" bestFit="1" customWidth="1"/>
    <col min="13814" max="13814" width="8.85546875" style="385" customWidth="1"/>
    <col min="13815" max="13815" width="10.140625" style="385" bestFit="1" customWidth="1"/>
    <col min="13816" max="13816" width="8.42578125" style="385" bestFit="1" customWidth="1"/>
    <col min="13817" max="13817" width="10.140625" style="385" bestFit="1" customWidth="1"/>
    <col min="13818" max="13818" width="8.85546875" style="385" customWidth="1"/>
    <col min="13819" max="13821" width="8.42578125" style="385" bestFit="1" customWidth="1"/>
    <col min="13822" max="14064" width="9.140625" style="385"/>
    <col min="14065" max="14065" width="30.28515625" style="385" customWidth="1"/>
    <col min="14066" max="14066" width="8.85546875" style="385" customWidth="1"/>
    <col min="14067" max="14067" width="9" style="385" customWidth="1"/>
    <col min="14068" max="14068" width="10.140625" style="385" customWidth="1"/>
    <col min="14069" max="14069" width="10.140625" style="385" bestFit="1" customWidth="1"/>
    <col min="14070" max="14070" width="8.85546875" style="385" customWidth="1"/>
    <col min="14071" max="14071" width="10.140625" style="385" bestFit="1" customWidth="1"/>
    <col min="14072" max="14072" width="8.42578125" style="385" bestFit="1" customWidth="1"/>
    <col min="14073" max="14073" width="10.140625" style="385" bestFit="1" customWidth="1"/>
    <col min="14074" max="14074" width="8.85546875" style="385" customWidth="1"/>
    <col min="14075" max="14077" width="8.42578125" style="385" bestFit="1" customWidth="1"/>
    <col min="14078" max="14320" width="9.140625" style="385"/>
    <col min="14321" max="14321" width="30.28515625" style="385" customWidth="1"/>
    <col min="14322" max="14322" width="8.85546875" style="385" customWidth="1"/>
    <col min="14323" max="14323" width="9" style="385" customWidth="1"/>
    <col min="14324" max="14324" width="10.140625" style="385" customWidth="1"/>
    <col min="14325" max="14325" width="10.140625" style="385" bestFit="1" customWidth="1"/>
    <col min="14326" max="14326" width="8.85546875" style="385" customWidth="1"/>
    <col min="14327" max="14327" width="10.140625" style="385" bestFit="1" customWidth="1"/>
    <col min="14328" max="14328" width="8.42578125" style="385" bestFit="1" customWidth="1"/>
    <col min="14329" max="14329" width="10.140625" style="385" bestFit="1" customWidth="1"/>
    <col min="14330" max="14330" width="8.85546875" style="385" customWidth="1"/>
    <col min="14331" max="14333" width="8.42578125" style="385" bestFit="1" customWidth="1"/>
    <col min="14334" max="14576" width="9.140625" style="385"/>
    <col min="14577" max="14577" width="30.28515625" style="385" customWidth="1"/>
    <col min="14578" max="14578" width="8.85546875" style="385" customWidth="1"/>
    <col min="14579" max="14579" width="9" style="385" customWidth="1"/>
    <col min="14580" max="14580" width="10.140625" style="385" customWidth="1"/>
    <col min="14581" max="14581" width="10.140625" style="385" bestFit="1" customWidth="1"/>
    <col min="14582" max="14582" width="8.85546875" style="385" customWidth="1"/>
    <col min="14583" max="14583" width="10.140625" style="385" bestFit="1" customWidth="1"/>
    <col min="14584" max="14584" width="8.42578125" style="385" bestFit="1" customWidth="1"/>
    <col min="14585" max="14585" width="10.140625" style="385" bestFit="1" customWidth="1"/>
    <col min="14586" max="14586" width="8.85546875" style="385" customWidth="1"/>
    <col min="14587" max="14589" width="8.42578125" style="385" bestFit="1" customWidth="1"/>
    <col min="14590" max="14832" width="9.140625" style="385"/>
    <col min="14833" max="14833" width="30.28515625" style="385" customWidth="1"/>
    <col min="14834" max="14834" width="8.85546875" style="385" customWidth="1"/>
    <col min="14835" max="14835" width="9" style="385" customWidth="1"/>
    <col min="14836" max="14836" width="10.140625" style="385" customWidth="1"/>
    <col min="14837" max="14837" width="10.140625" style="385" bestFit="1" customWidth="1"/>
    <col min="14838" max="14838" width="8.85546875" style="385" customWidth="1"/>
    <col min="14839" max="14839" width="10.140625" style="385" bestFit="1" customWidth="1"/>
    <col min="14840" max="14840" width="8.42578125" style="385" bestFit="1" customWidth="1"/>
    <col min="14841" max="14841" width="10.140625" style="385" bestFit="1" customWidth="1"/>
    <col min="14842" max="14842" width="8.85546875" style="385" customWidth="1"/>
    <col min="14843" max="14845" width="8.42578125" style="385" bestFit="1" customWidth="1"/>
    <col min="14846" max="15088" width="9.140625" style="385"/>
    <col min="15089" max="15089" width="30.28515625" style="385" customWidth="1"/>
    <col min="15090" max="15090" width="8.85546875" style="385" customWidth="1"/>
    <col min="15091" max="15091" width="9" style="385" customWidth="1"/>
    <col min="15092" max="15092" width="10.140625" style="385" customWidth="1"/>
    <col min="15093" max="15093" width="10.140625" style="385" bestFit="1" customWidth="1"/>
    <col min="15094" max="15094" width="8.85546875" style="385" customWidth="1"/>
    <col min="15095" max="15095" width="10.140625" style="385" bestFit="1" customWidth="1"/>
    <col min="15096" max="15096" width="8.42578125" style="385" bestFit="1" customWidth="1"/>
    <col min="15097" max="15097" width="10.140625" style="385" bestFit="1" customWidth="1"/>
    <col min="15098" max="15098" width="8.85546875" style="385" customWidth="1"/>
    <col min="15099" max="15101" width="8.42578125" style="385" bestFit="1" customWidth="1"/>
    <col min="15102" max="15344" width="9.140625" style="385"/>
    <col min="15345" max="15345" width="30.28515625" style="385" customWidth="1"/>
    <col min="15346" max="15346" width="8.85546875" style="385" customWidth="1"/>
    <col min="15347" max="15347" width="9" style="385" customWidth="1"/>
    <col min="15348" max="15348" width="10.140625" style="385" customWidth="1"/>
    <col min="15349" max="15349" width="10.140625" style="385" bestFit="1" customWidth="1"/>
    <col min="15350" max="15350" width="8.85546875" style="385" customWidth="1"/>
    <col min="15351" max="15351" width="10.140625" style="385" bestFit="1" customWidth="1"/>
    <col min="15352" max="15352" width="8.42578125" style="385" bestFit="1" customWidth="1"/>
    <col min="15353" max="15353" width="10.140625" style="385" bestFit="1" customWidth="1"/>
    <col min="15354" max="15354" width="8.85546875" style="385" customWidth="1"/>
    <col min="15355" max="15357" width="8.42578125" style="385" bestFit="1" customWidth="1"/>
    <col min="15358" max="15600" width="9.140625" style="385"/>
    <col min="15601" max="15601" width="30.28515625" style="385" customWidth="1"/>
    <col min="15602" max="15602" width="8.85546875" style="385" customWidth="1"/>
    <col min="15603" max="15603" width="9" style="385" customWidth="1"/>
    <col min="15604" max="15604" width="10.140625" style="385" customWidth="1"/>
    <col min="15605" max="15605" width="10.140625" style="385" bestFit="1" customWidth="1"/>
    <col min="15606" max="15606" width="8.85546875" style="385" customWidth="1"/>
    <col min="15607" max="15607" width="10.140625" style="385" bestFit="1" customWidth="1"/>
    <col min="15608" max="15608" width="8.42578125" style="385" bestFit="1" customWidth="1"/>
    <col min="15609" max="15609" width="10.140625" style="385" bestFit="1" customWidth="1"/>
    <col min="15610" max="15610" width="8.85546875" style="385" customWidth="1"/>
    <col min="15611" max="15613" width="8.42578125" style="385" bestFit="1" customWidth="1"/>
    <col min="15614" max="15856" width="9.140625" style="385"/>
    <col min="15857" max="15857" width="30.28515625" style="385" customWidth="1"/>
    <col min="15858" max="15858" width="8.85546875" style="385" customWidth="1"/>
    <col min="15859" max="15859" width="9" style="385" customWidth="1"/>
    <col min="15860" max="15860" width="10.140625" style="385" customWidth="1"/>
    <col min="15861" max="15861" width="10.140625" style="385" bestFit="1" customWidth="1"/>
    <col min="15862" max="15862" width="8.85546875" style="385" customWidth="1"/>
    <col min="15863" max="15863" width="10.140625" style="385" bestFit="1" customWidth="1"/>
    <col min="15864" max="15864" width="8.42578125" style="385" bestFit="1" customWidth="1"/>
    <col min="15865" max="15865" width="10.140625" style="385" bestFit="1" customWidth="1"/>
    <col min="15866" max="15866" width="8.85546875" style="385" customWidth="1"/>
    <col min="15867" max="15869" width="8.42578125" style="385" bestFit="1" customWidth="1"/>
    <col min="15870" max="16112" width="9.140625" style="385"/>
    <col min="16113" max="16113" width="30.28515625" style="385" customWidth="1"/>
    <col min="16114" max="16114" width="8.85546875" style="385" customWidth="1"/>
    <col min="16115" max="16115" width="9" style="385" customWidth="1"/>
    <col min="16116" max="16116" width="10.140625" style="385" customWidth="1"/>
    <col min="16117" max="16117" width="10.140625" style="385" bestFit="1" customWidth="1"/>
    <col min="16118" max="16118" width="8.85546875" style="385" customWidth="1"/>
    <col min="16119" max="16119" width="10.140625" style="385" bestFit="1" customWidth="1"/>
    <col min="16120" max="16120" width="8.42578125" style="385" bestFit="1" customWidth="1"/>
    <col min="16121" max="16121" width="10.140625" style="385" bestFit="1" customWidth="1"/>
    <col min="16122" max="16122" width="8.85546875" style="385" customWidth="1"/>
    <col min="16123" max="16125" width="8.42578125" style="385" bestFit="1" customWidth="1"/>
    <col min="16126" max="16384" width="9.140625" style="385"/>
  </cols>
  <sheetData>
    <row r="1" spans="1:14" s="384" customFormat="1">
      <c r="M1" s="777" t="s">
        <v>184</v>
      </c>
      <c r="N1" s="777"/>
    </row>
    <row r="2" spans="1:14" s="384" customFormat="1" ht="9" customHeight="1"/>
    <row r="3" spans="1:14" ht="19.5" customHeight="1">
      <c r="B3" s="785" t="s">
        <v>185</v>
      </c>
      <c r="C3" s="785"/>
      <c r="D3" s="785"/>
      <c r="E3" s="785"/>
      <c r="F3" s="785"/>
      <c r="G3" s="785"/>
      <c r="H3" s="785"/>
      <c r="I3" s="785"/>
      <c r="J3" s="785"/>
      <c r="K3" s="785"/>
      <c r="L3" s="785"/>
      <c r="M3" s="785"/>
      <c r="N3" s="785"/>
    </row>
    <row r="4" spans="1:14" s="384" customFormat="1" ht="11.25" customHeight="1"/>
    <row r="5" spans="1:14" ht="15" customHeight="1" thickBot="1">
      <c r="A5" s="384"/>
      <c r="B5" s="384"/>
      <c r="C5" s="384"/>
      <c r="D5" s="384"/>
      <c r="E5" s="384"/>
      <c r="F5" s="384"/>
      <c r="G5" s="384"/>
      <c r="H5" s="384"/>
      <c r="I5" s="384"/>
      <c r="J5" s="384"/>
      <c r="K5" s="384"/>
      <c r="L5" s="767" t="s">
        <v>2</v>
      </c>
      <c r="M5" s="767"/>
      <c r="N5" s="767"/>
    </row>
    <row r="6" spans="1:14" ht="15" customHeight="1" thickBot="1">
      <c r="A6" s="384"/>
      <c r="B6" s="768"/>
      <c r="C6" s="763" t="s">
        <v>4</v>
      </c>
      <c r="D6" s="772"/>
      <c r="E6" s="772"/>
      <c r="F6" s="772"/>
      <c r="G6" s="763" t="s">
        <v>181</v>
      </c>
      <c r="H6" s="772"/>
      <c r="I6" s="772"/>
      <c r="J6" s="762"/>
      <c r="K6" s="770" t="s">
        <v>182</v>
      </c>
      <c r="L6" s="769"/>
      <c r="M6" s="769"/>
      <c r="N6" s="771"/>
    </row>
    <row r="7" spans="1:14" ht="67.5" customHeight="1" thickBot="1">
      <c r="A7" s="384"/>
      <c r="B7" s="768"/>
      <c r="C7" s="764" t="s">
        <v>186</v>
      </c>
      <c r="D7" s="769"/>
      <c r="E7" s="769" t="s">
        <v>187</v>
      </c>
      <c r="F7" s="761"/>
      <c r="G7" s="770" t="s">
        <v>186</v>
      </c>
      <c r="H7" s="769"/>
      <c r="I7" s="769" t="s">
        <v>187</v>
      </c>
      <c r="J7" s="771"/>
      <c r="K7" s="770" t="s">
        <v>186</v>
      </c>
      <c r="L7" s="769"/>
      <c r="M7" s="769" t="s">
        <v>187</v>
      </c>
      <c r="N7" s="771"/>
    </row>
    <row r="8" spans="1:14" ht="15" thickBot="1">
      <c r="A8" s="384"/>
      <c r="B8" s="768"/>
      <c r="C8" s="360" t="s">
        <v>8</v>
      </c>
      <c r="D8" s="222" t="s">
        <v>9</v>
      </c>
      <c r="E8" s="222" t="s">
        <v>8</v>
      </c>
      <c r="F8" s="223" t="s">
        <v>9</v>
      </c>
      <c r="G8" s="224" t="s">
        <v>8</v>
      </c>
      <c r="H8" s="222" t="s">
        <v>9</v>
      </c>
      <c r="I8" s="222" t="s">
        <v>8</v>
      </c>
      <c r="J8" s="225" t="s">
        <v>9</v>
      </c>
      <c r="K8" s="224" t="s">
        <v>8</v>
      </c>
      <c r="L8" s="222" t="s">
        <v>9</v>
      </c>
      <c r="M8" s="222" t="s">
        <v>8</v>
      </c>
      <c r="N8" s="225" t="s">
        <v>9</v>
      </c>
    </row>
    <row r="9" spans="1:14" ht="26.25" thickBot="1">
      <c r="A9" s="384"/>
      <c r="B9" s="227" t="s">
        <v>128</v>
      </c>
      <c r="C9" s="228">
        <f t="shared" ref="C9:N9" si="0">C10+C11+C12+C13+C14+C15+C16+C18+C20+C21+C22+C23+C24</f>
        <v>8405.0640000000003</v>
      </c>
      <c r="D9" s="229">
        <f t="shared" si="0"/>
        <v>8863.514000000001</v>
      </c>
      <c r="E9" s="229">
        <f t="shared" si="0"/>
        <v>6701.8493099999996</v>
      </c>
      <c r="F9" s="230">
        <f t="shared" si="0"/>
        <v>7066.1950099999995</v>
      </c>
      <c r="G9" s="228">
        <f t="shared" si="0"/>
        <v>2838.422</v>
      </c>
      <c r="H9" s="229">
        <f t="shared" si="0"/>
        <v>3394.5120000000002</v>
      </c>
      <c r="I9" s="229">
        <f t="shared" si="0"/>
        <v>1325.8760300000001</v>
      </c>
      <c r="J9" s="230">
        <f t="shared" si="0"/>
        <v>1556.2015199999998</v>
      </c>
      <c r="K9" s="228">
        <f t="shared" si="0"/>
        <v>568.82300000000009</v>
      </c>
      <c r="L9" s="229">
        <f t="shared" si="0"/>
        <v>525.23199999999997</v>
      </c>
      <c r="M9" s="229">
        <f t="shared" si="0"/>
        <v>486.47944999999999</v>
      </c>
      <c r="N9" s="232">
        <f t="shared" si="0"/>
        <v>431.33945999999992</v>
      </c>
    </row>
    <row r="10" spans="1:14">
      <c r="A10" s="384"/>
      <c r="B10" s="233" t="s">
        <v>129</v>
      </c>
      <c r="C10" s="278">
        <v>270.06099999999998</v>
      </c>
      <c r="D10" s="276">
        <f>('[6]golemi banki'!$CV$8)/1000</f>
        <v>283.87700000000001</v>
      </c>
      <c r="E10" s="276">
        <v>240.06341999999998</v>
      </c>
      <c r="F10" s="279">
        <f>('[6]golemi banki'!$CU$8)/1000</f>
        <v>257.08087999999998</v>
      </c>
      <c r="G10" s="275">
        <v>70.319999999999993</v>
      </c>
      <c r="H10" s="276">
        <f>('[6]sredni banki'!$II$8)/1000</f>
        <v>75.528000000000006</v>
      </c>
      <c r="I10" s="276">
        <v>42.370690000000003</v>
      </c>
      <c r="J10" s="277">
        <f>('[6]sredni banki'!IH8)/1000</f>
        <v>43.995309999999989</v>
      </c>
      <c r="K10" s="275">
        <v>11.319000000000001</v>
      </c>
      <c r="L10" s="276">
        <f>('[6]mail banki'!FO8)/1000</f>
        <v>10.557</v>
      </c>
      <c r="M10" s="276">
        <v>7.01722</v>
      </c>
      <c r="N10" s="277">
        <f>('[6]mail banki'!$FN$8)/1000</f>
        <v>6.46211</v>
      </c>
    </row>
    <row r="11" spans="1:14">
      <c r="A11" s="384"/>
      <c r="B11" s="204" t="s">
        <v>130</v>
      </c>
      <c r="C11" s="278">
        <v>0.69599999999999995</v>
      </c>
      <c r="D11" s="276">
        <f>('[6]golemi banki'!$CV$9)/1000</f>
        <v>0.70299999999999996</v>
      </c>
      <c r="E11" s="276">
        <v>0.57268999999999992</v>
      </c>
      <c r="F11" s="279">
        <f>('[6]golemi banki'!$CU$9)/1000</f>
        <v>0.69228999999999996</v>
      </c>
      <c r="G11" s="275">
        <v>21.021999999999998</v>
      </c>
      <c r="H11" s="276">
        <f>('[6]sredni banki'!$II$9)/1000</f>
        <v>0.17899999999999999</v>
      </c>
      <c r="I11" s="276">
        <v>5.3676300000000001</v>
      </c>
      <c r="J11" s="277">
        <f>('[6]sredni banki'!IH9)/1000</f>
        <v>0.13603999999999999</v>
      </c>
      <c r="K11" s="275">
        <v>0</v>
      </c>
      <c r="L11" s="276">
        <f>('[6]mail banki'!FO9)/1000</f>
        <v>0</v>
      </c>
      <c r="M11" s="276">
        <v>0</v>
      </c>
      <c r="N11" s="277">
        <f>('[6]mail banki'!$FN$9)/1000</f>
        <v>0</v>
      </c>
    </row>
    <row r="12" spans="1:14">
      <c r="A12" s="384"/>
      <c r="B12" s="204" t="s">
        <v>131</v>
      </c>
      <c r="C12" s="285">
        <v>4982.8990000000003</v>
      </c>
      <c r="D12" s="283">
        <f>('[6]golemi banki'!$CV$10+'[6]golemi banki'!$CV$11+'[6]golemi banki'!$CV$12)/1000</f>
        <v>4901.3890000000001</v>
      </c>
      <c r="E12" s="283">
        <v>3924.9787500000002</v>
      </c>
      <c r="F12" s="286">
        <f>('[6]golemi banki'!$CU$10+'[6]golemi banki'!$CU$11+'[6]golemi banki'!$CU$12)/1000</f>
        <v>3981.0538500000002</v>
      </c>
      <c r="G12" s="282">
        <v>984.88599999999997</v>
      </c>
      <c r="H12" s="283">
        <f>('[6]sredni banki'!$II$10+'[6]sredni banki'!$II$11+'[6]sredni banki'!$II$12)/1000</f>
        <v>1207.645</v>
      </c>
      <c r="I12" s="283">
        <v>464.30939000000001</v>
      </c>
      <c r="J12" s="284">
        <f>('[6]sredni banki'!$IH$10+'[6]sredni banki'!$IH$11+'[6]sredni banki'!$IH$12)/1000</f>
        <v>540.64297999999997</v>
      </c>
      <c r="K12" s="282">
        <v>177.58799999999999</v>
      </c>
      <c r="L12" s="283">
        <f>('[6]mail banki'!$FO$10+'[6]mail banki'!$FO$11+'[6]mail banki'!$FO$12)/1000</f>
        <v>161.71700000000001</v>
      </c>
      <c r="M12" s="283">
        <v>149.80950000000001</v>
      </c>
      <c r="N12" s="284">
        <f>('[6]mail banki'!$FN$10+'[6]mail banki'!$FN$11+'[6]mail banki'!$FN$12)/1000</f>
        <v>131.10776999999999</v>
      </c>
    </row>
    <row r="13" spans="1:14">
      <c r="A13" s="384"/>
      <c r="B13" s="204" t="s">
        <v>132</v>
      </c>
      <c r="C13" s="285">
        <v>484.87400000000002</v>
      </c>
      <c r="D13" s="283">
        <f>('[6]golemi banki'!CV13)/1000</f>
        <v>474.29599999999999</v>
      </c>
      <c r="E13" s="283">
        <v>410.46940999999998</v>
      </c>
      <c r="F13" s="286">
        <f>('[6]golemi banki'!CU13)/1000</f>
        <v>423.07996999999995</v>
      </c>
      <c r="G13" s="282">
        <v>226.49100000000001</v>
      </c>
      <c r="H13" s="283">
        <f>('[6]sredni banki'!II13)/1000</f>
        <v>181.416</v>
      </c>
      <c r="I13" s="283">
        <v>130.62676999999999</v>
      </c>
      <c r="J13" s="284">
        <f>('[6]sredni banki'!IH13)/1000</f>
        <v>104.99407000000001</v>
      </c>
      <c r="K13" s="282">
        <v>48.622999999999998</v>
      </c>
      <c r="L13" s="283">
        <f>('[6]mail banki'!FO13)/1000</f>
        <v>47.920999999999999</v>
      </c>
      <c r="M13" s="283">
        <v>48.016919999999999</v>
      </c>
      <c r="N13" s="284">
        <f>('[6]mail banki'!FN13)/1000</f>
        <v>47.623599999999996</v>
      </c>
    </row>
    <row r="14" spans="1:14">
      <c r="A14" s="384"/>
      <c r="B14" s="204" t="s">
        <v>133</v>
      </c>
      <c r="C14" s="285">
        <v>1593.2429999999999</v>
      </c>
      <c r="D14" s="283">
        <f>('[6]golemi banki'!CV14)/1000</f>
        <v>1518.338</v>
      </c>
      <c r="E14" s="283">
        <v>1396.7660299999998</v>
      </c>
      <c r="F14" s="286">
        <f>('[6]golemi banki'!CU14)/1000</f>
        <v>1373.21956</v>
      </c>
      <c r="G14" s="282">
        <v>639.75800000000004</v>
      </c>
      <c r="H14" s="283">
        <f>('[6]sredni banki'!II14)/1000</f>
        <v>714.77599999999995</v>
      </c>
      <c r="I14" s="283">
        <v>361.78331999999995</v>
      </c>
      <c r="J14" s="284">
        <f>('[6]sredni banki'!IH14)/1000</f>
        <v>422.71333000000004</v>
      </c>
      <c r="K14" s="282">
        <v>288.63400000000001</v>
      </c>
      <c r="L14" s="283">
        <f>('[6]mail banki'!FO14)/1000</f>
        <v>246.42500000000001</v>
      </c>
      <c r="M14" s="283">
        <v>249.43337999999997</v>
      </c>
      <c r="N14" s="284">
        <f>('[6]mail banki'!FN14)/1000</f>
        <v>207.23828</v>
      </c>
    </row>
    <row r="15" spans="1:14">
      <c r="A15" s="384"/>
      <c r="B15" s="204" t="s">
        <v>134</v>
      </c>
      <c r="C15" s="285">
        <v>544.05499999999995</v>
      </c>
      <c r="D15" s="283">
        <f>('[6]golemi banki'!CV15)/1000</f>
        <v>522.69299999999998</v>
      </c>
      <c r="E15" s="283">
        <v>278.43689000000001</v>
      </c>
      <c r="F15" s="286">
        <f>('[6]golemi banki'!CU15)/1000</f>
        <v>275.92821999999995</v>
      </c>
      <c r="G15" s="282">
        <v>247.982</v>
      </c>
      <c r="H15" s="283">
        <f>('[6]sredni banki'!II15)/1000</f>
        <v>405.39800000000002</v>
      </c>
      <c r="I15" s="283">
        <v>73.766919999999999</v>
      </c>
      <c r="J15" s="284">
        <f>('[6]sredni banki'!IH15)/1000</f>
        <v>113.22083000000001</v>
      </c>
      <c r="K15" s="282">
        <v>6.2</v>
      </c>
      <c r="L15" s="283">
        <f>('[6]mail banki'!FO15)/1000</f>
        <v>6.1639999999999997</v>
      </c>
      <c r="M15" s="283">
        <v>5.4319899999999999</v>
      </c>
      <c r="N15" s="284">
        <f>('[6]mail banki'!FN15)/1000</f>
        <v>5.3843199999999998</v>
      </c>
    </row>
    <row r="16" spans="1:14" ht="25.5">
      <c r="A16" s="384"/>
      <c r="B16" s="204" t="s">
        <v>135</v>
      </c>
      <c r="C16" s="285">
        <v>300.77600000000001</v>
      </c>
      <c r="D16" s="283">
        <f>('[6]golemi banki'!CV16)/1000</f>
        <v>260.03500000000003</v>
      </c>
      <c r="E16" s="283">
        <v>236.32377000000002</v>
      </c>
      <c r="F16" s="286">
        <f>('[6]golemi banki'!CU16)/1000</f>
        <v>208.77764000000002</v>
      </c>
      <c r="G16" s="282">
        <v>339.25200000000001</v>
      </c>
      <c r="H16" s="283">
        <f>('[6]sredni banki'!II16)/1000</f>
        <v>289.31299999999999</v>
      </c>
      <c r="I16" s="283">
        <v>153.23469</v>
      </c>
      <c r="J16" s="284">
        <f>('[6]sredni banki'!IH16)/1000</f>
        <v>168.31497999999999</v>
      </c>
      <c r="K16" s="282">
        <v>17.378</v>
      </c>
      <c r="L16" s="283">
        <f>('[6]mail banki'!FO16)/1000</f>
        <v>35.29</v>
      </c>
      <c r="M16" s="283">
        <v>14.745340000000001</v>
      </c>
      <c r="N16" s="284">
        <f>('[6]mail banki'!FN16)/1000</f>
        <v>22.970230000000001</v>
      </c>
    </row>
    <row r="17" spans="1:14">
      <c r="A17" s="384"/>
      <c r="B17" s="204" t="s">
        <v>136</v>
      </c>
      <c r="C17" s="285">
        <v>6.7430000000000003</v>
      </c>
      <c r="D17" s="283">
        <f>('[6]golemi banki'!CV17)/1000</f>
        <v>19.696999999999999</v>
      </c>
      <c r="E17" s="283">
        <v>6.2381899999999995</v>
      </c>
      <c r="F17" s="286">
        <f>('[6]golemi banki'!CU17)/1000</f>
        <v>13.194050000000001</v>
      </c>
      <c r="G17" s="282">
        <v>59.143000000000001</v>
      </c>
      <c r="H17" s="283">
        <f>('[6]sredni banki'!II17)/1000</f>
        <v>138.245</v>
      </c>
      <c r="I17" s="283">
        <v>33.626959999999997</v>
      </c>
      <c r="J17" s="284">
        <f>('[6]sredni banki'!IH17)/1000</f>
        <v>113.32510000000001</v>
      </c>
      <c r="K17" s="282">
        <v>85.367000000000004</v>
      </c>
      <c r="L17" s="283">
        <f>('[6]mail banki'!FO17)/1000</f>
        <v>6.1289999999999996</v>
      </c>
      <c r="M17" s="283">
        <v>85.367070000000012</v>
      </c>
      <c r="N17" s="284">
        <f>('[6]mail banki'!FN17)/1000</f>
        <v>6.1290600000000008</v>
      </c>
    </row>
    <row r="18" spans="1:14" ht="25.5">
      <c r="A18" s="384"/>
      <c r="B18" s="204" t="s">
        <v>137</v>
      </c>
      <c r="C18" s="285">
        <v>121.41500000000001</v>
      </c>
      <c r="D18" s="283">
        <f>('[6]golemi banki'!CV18)/1000</f>
        <v>794.41600000000005</v>
      </c>
      <c r="E18" s="283">
        <v>117.79595999999999</v>
      </c>
      <c r="F18" s="286">
        <f>('[6]golemi banki'!CU18)/1000</f>
        <v>446.08817999999991</v>
      </c>
      <c r="G18" s="282">
        <v>256.65499999999997</v>
      </c>
      <c r="H18" s="283">
        <f>('[6]sredni banki'!II18)/1000</f>
        <v>446.84199999999998</v>
      </c>
      <c r="I18" s="283">
        <v>72.428040000000024</v>
      </c>
      <c r="J18" s="284">
        <f>('[6]sredni banki'!IH18)/1000</f>
        <v>133.46083999999999</v>
      </c>
      <c r="K18" s="282">
        <v>3.8460000000000001</v>
      </c>
      <c r="L18" s="283">
        <f>('[6]mail banki'!FO18)/1000</f>
        <v>3.8050000000000002</v>
      </c>
      <c r="M18" s="283">
        <v>3.0726599999999999</v>
      </c>
      <c r="N18" s="284">
        <f>('[6]mail banki'!FN18)/1000</f>
        <v>3.2213499999999997</v>
      </c>
    </row>
    <row r="19" spans="1:14" ht="25.5">
      <c r="A19" s="384"/>
      <c r="B19" s="204" t="s">
        <v>138</v>
      </c>
      <c r="C19" s="285">
        <v>1.1659999999999999</v>
      </c>
      <c r="D19" s="283">
        <f>('[6]golemi banki'!CV19)/1000</f>
        <v>0.84399999999999997</v>
      </c>
      <c r="E19" s="283">
        <v>0.38802999999999999</v>
      </c>
      <c r="F19" s="286">
        <f>('[6]golemi banki'!CU19)/1000</f>
        <v>0.29120000000000001</v>
      </c>
      <c r="G19" s="282">
        <v>0</v>
      </c>
      <c r="H19" s="283">
        <f>('[6]sredni banki'!II19)/1000</f>
        <v>0</v>
      </c>
      <c r="I19" s="283">
        <v>0</v>
      </c>
      <c r="J19" s="284">
        <f>('[6]sredni banki'!IH19)/1000</f>
        <v>0</v>
      </c>
      <c r="K19" s="282">
        <v>0</v>
      </c>
      <c r="L19" s="283">
        <f>('[6]mail banki'!FO19)/1000</f>
        <v>0</v>
      </c>
      <c r="M19" s="283">
        <v>0</v>
      </c>
      <c r="N19" s="284">
        <f>('[6]mail banki'!FN19)/1000</f>
        <v>0</v>
      </c>
    </row>
    <row r="20" spans="1:14">
      <c r="A20" s="384"/>
      <c r="B20" s="204" t="s">
        <v>139</v>
      </c>
      <c r="C20" s="285">
        <v>1.68</v>
      </c>
      <c r="D20" s="283">
        <f>('[6]golemi banki'!CV20)/1000</f>
        <v>0.189</v>
      </c>
      <c r="E20" s="283">
        <v>0.80991999999999997</v>
      </c>
      <c r="F20" s="286">
        <f>('[6]golemi banki'!CU20)/1000</f>
        <v>0.15666000000000002</v>
      </c>
      <c r="G20" s="282">
        <v>1.369</v>
      </c>
      <c r="H20" s="283">
        <f>('[6]sredni banki'!II20)/1000</f>
        <v>3.3090000000000002</v>
      </c>
      <c r="I20" s="283">
        <v>0.55065999999999993</v>
      </c>
      <c r="J20" s="284">
        <f>('[6]sredni banki'!IH20)/1000</f>
        <v>2.15096</v>
      </c>
      <c r="K20" s="282">
        <v>6.6000000000000003E-2</v>
      </c>
      <c r="L20" s="283">
        <f>('[6]mail banki'!FO20)/1000</f>
        <v>6.2E-2</v>
      </c>
      <c r="M20" s="283">
        <v>1.7139999999999999E-2</v>
      </c>
      <c r="N20" s="284">
        <f>('[6]mail banki'!FN20)/1000</f>
        <v>4.7060000000000005E-2</v>
      </c>
    </row>
    <row r="21" spans="1:14">
      <c r="A21" s="384"/>
      <c r="B21" s="204" t="s">
        <v>140</v>
      </c>
      <c r="C21" s="285">
        <v>8.2479999999999993</v>
      </c>
      <c r="D21" s="283">
        <f>('[6]golemi banki'!CV21)/1000</f>
        <v>7.0910000000000002</v>
      </c>
      <c r="E21" s="283">
        <v>5.6447800000000008</v>
      </c>
      <c r="F21" s="286">
        <f>('[6]golemi banki'!CU21)/1000</f>
        <v>5.0538299999999996</v>
      </c>
      <c r="G21" s="282">
        <v>18.027000000000001</v>
      </c>
      <c r="H21" s="283">
        <f>('[6]sredni banki'!II21)/1000</f>
        <v>28.158999999999999</v>
      </c>
      <c r="I21" s="283">
        <v>8.5388999999999999</v>
      </c>
      <c r="J21" s="284">
        <f>('[6]sredni banki'!IH21)/1000</f>
        <v>10.599350000000001</v>
      </c>
      <c r="K21" s="282">
        <v>8.0879999999999992</v>
      </c>
      <c r="L21" s="283">
        <f>('[6]mail banki'!FO21)/1000</f>
        <v>7.63</v>
      </c>
      <c r="M21" s="283">
        <v>2.2197300000000002</v>
      </c>
      <c r="N21" s="284">
        <f>('[6]mail banki'!FN21)/1000</f>
        <v>2.14629</v>
      </c>
    </row>
    <row r="22" spans="1:14" ht="25.5">
      <c r="A22" s="384"/>
      <c r="B22" s="204" t="s">
        <v>141</v>
      </c>
      <c r="C22" s="285">
        <v>71.283000000000001</v>
      </c>
      <c r="D22" s="283">
        <f>('[6]golemi banki'!CV22)/1000</f>
        <v>76.555999999999997</v>
      </c>
      <c r="E22" s="283">
        <v>64.153689999999997</v>
      </c>
      <c r="F22" s="286">
        <f>('[6]golemi banki'!CU22)/1000</f>
        <v>71.132930000000002</v>
      </c>
      <c r="G22" s="282">
        <v>32.659999999999997</v>
      </c>
      <c r="H22" s="283">
        <f>('[6]sredni banki'!II22)/1000</f>
        <v>41.939</v>
      </c>
      <c r="I22" s="283">
        <v>12.899020000000002</v>
      </c>
      <c r="J22" s="284">
        <f>('[6]sredni banki'!IH22)/1000</f>
        <v>15.968819999999999</v>
      </c>
      <c r="K22" s="282">
        <v>7.0810000000000004</v>
      </c>
      <c r="L22" s="283">
        <f>('[6]mail banki'!FO22)/1000</f>
        <v>5.6609999999999996</v>
      </c>
      <c r="M22" s="283">
        <v>6.7155699999999996</v>
      </c>
      <c r="N22" s="284">
        <f>('[6]mail banki'!FN22)/1000</f>
        <v>5.1384499999999997</v>
      </c>
    </row>
    <row r="23" spans="1:14">
      <c r="A23" s="384"/>
      <c r="B23" s="204" t="s">
        <v>142</v>
      </c>
      <c r="C23" s="285">
        <v>0</v>
      </c>
      <c r="D23" s="283">
        <f>('[6]golemi banki'!CV23)/1000</f>
        <v>0</v>
      </c>
      <c r="E23" s="283">
        <v>0</v>
      </c>
      <c r="F23" s="286">
        <f>('[6]golemi banki'!CU23)/1000</f>
        <v>0</v>
      </c>
      <c r="G23" s="282">
        <v>0</v>
      </c>
      <c r="H23" s="283">
        <f>('[6]sredni banki'!II23)/1000</f>
        <v>8.0000000000000002E-3</v>
      </c>
      <c r="I23" s="283">
        <v>0</v>
      </c>
      <c r="J23" s="284">
        <f>('[6]sredni banki'!IH23)/1000</f>
        <v>4.0099999999999997E-3</v>
      </c>
      <c r="K23" s="282">
        <v>0</v>
      </c>
      <c r="L23" s="283">
        <f>('[6]mail banki'!FO23)/1000</f>
        <v>0</v>
      </c>
      <c r="M23" s="283">
        <v>0</v>
      </c>
      <c r="N23" s="284">
        <f>('[6]mail banki'!FN23)/1000</f>
        <v>0</v>
      </c>
    </row>
    <row r="24" spans="1:14" ht="26.25" thickBot="1">
      <c r="A24" s="384"/>
      <c r="B24" s="205" t="s">
        <v>143</v>
      </c>
      <c r="C24" s="285">
        <v>25.834</v>
      </c>
      <c r="D24" s="283">
        <f>('[6]golemi banki'!CV24)/1000</f>
        <v>23.931000000000001</v>
      </c>
      <c r="E24" s="283">
        <v>25.834</v>
      </c>
      <c r="F24" s="286">
        <f>('[6]golemi banki'!CU24)/1000</f>
        <v>23.931000000000001</v>
      </c>
      <c r="G24" s="282">
        <v>0</v>
      </c>
      <c r="H24" s="283">
        <f>('[6]sredni banki'!II24)/1000</f>
        <v>0</v>
      </c>
      <c r="I24" s="283">
        <v>0</v>
      </c>
      <c r="J24" s="284">
        <f>('[6]sredni banki'!IH24)/1000</f>
        <v>0</v>
      </c>
      <c r="K24" s="282">
        <v>0</v>
      </c>
      <c r="L24" s="283">
        <f>('[6]mail banki'!FO24)/1000</f>
        <v>0</v>
      </c>
      <c r="M24" s="283">
        <v>0</v>
      </c>
      <c r="N24" s="284">
        <f>('[6]mail banki'!FN24)/1000</f>
        <v>0</v>
      </c>
    </row>
    <row r="25" spans="1:14" ht="15" thickBot="1">
      <c r="A25" s="384"/>
      <c r="B25" s="227" t="s">
        <v>144</v>
      </c>
      <c r="C25" s="230">
        <f>C26+C27+C28+C29+C30+C31</f>
        <v>3496.4409999999998</v>
      </c>
      <c r="D25" s="230">
        <f t="shared" ref="D25:N25" si="1">D26+D27+D28+D29+D30+D31</f>
        <v>3897.8879999999999</v>
      </c>
      <c r="E25" s="230">
        <f t="shared" si="1"/>
        <v>2446.14759</v>
      </c>
      <c r="F25" s="259">
        <f t="shared" si="1"/>
        <v>2763.7620999999999</v>
      </c>
      <c r="G25" s="231">
        <f t="shared" si="1"/>
        <v>2480.09</v>
      </c>
      <c r="H25" s="230">
        <f t="shared" si="1"/>
        <v>2442.1220000000003</v>
      </c>
      <c r="I25" s="230">
        <f t="shared" si="1"/>
        <v>1464.4554200000002</v>
      </c>
      <c r="J25" s="232">
        <f t="shared" si="1"/>
        <v>1516.4882399999997</v>
      </c>
      <c r="K25" s="231">
        <f t="shared" si="1"/>
        <v>191.23000000000002</v>
      </c>
      <c r="L25" s="229">
        <f t="shared" si="1"/>
        <v>198.17999999999998</v>
      </c>
      <c r="M25" s="229">
        <f t="shared" si="1"/>
        <v>156.66424999999998</v>
      </c>
      <c r="N25" s="287">
        <f t="shared" si="1"/>
        <v>160.46041</v>
      </c>
    </row>
    <row r="26" spans="1:14" ht="25.5">
      <c r="A26" s="384"/>
      <c r="B26" s="233" t="s">
        <v>145</v>
      </c>
      <c r="C26" s="278">
        <v>359.89800000000002</v>
      </c>
      <c r="D26" s="276">
        <f>('[6]golemi banki'!$CV$25+'[6]golemi banki'!$CV$26)/1000</f>
        <v>441.90800000000002</v>
      </c>
      <c r="E26" s="276">
        <v>185.63072</v>
      </c>
      <c r="F26" s="279">
        <f>('[6]golemi banki'!$CU$25+'[6]golemi banki'!$CU$26)/1000</f>
        <v>217.56464000000003</v>
      </c>
      <c r="G26" s="275">
        <v>316.50299999999999</v>
      </c>
      <c r="H26" s="276">
        <f>('[6]sredni banki'!$II$25+'[6]sredni banki'!$II$26)/1000</f>
        <v>366.83699999999999</v>
      </c>
      <c r="I26" s="276">
        <v>155.80226000000002</v>
      </c>
      <c r="J26" s="277">
        <f>('[6]sredni banki'!$IH$25+'[6]sredni banki'!$IH$26)/1000</f>
        <v>189.72679999999997</v>
      </c>
      <c r="K26" s="275">
        <v>1.4930000000000001</v>
      </c>
      <c r="L26" s="276">
        <f>('[6]mail banki'!$FO$25+'[6]mail banki'!$FO$26)/1000</f>
        <v>2.649</v>
      </c>
      <c r="M26" s="276">
        <v>1.18577</v>
      </c>
      <c r="N26" s="277">
        <f>('[6]mail banki'!$FN$25+'[6]mail banki'!$FN$26)/1000</f>
        <v>1.58358</v>
      </c>
    </row>
    <row r="27" spans="1:14">
      <c r="A27" s="384"/>
      <c r="B27" s="204" t="s">
        <v>112</v>
      </c>
      <c r="C27" s="285">
        <v>1475.84</v>
      </c>
      <c r="D27" s="283">
        <f>('[6]golemi banki'!CV27)/1000</f>
        <v>1689.761</v>
      </c>
      <c r="E27" s="283">
        <v>958.72025999999994</v>
      </c>
      <c r="F27" s="286">
        <f>('[6]golemi banki'!CU27)/1000</f>
        <v>1138.22426</v>
      </c>
      <c r="G27" s="282">
        <v>1563.0029999999999</v>
      </c>
      <c r="H27" s="283">
        <f>('[6]sredni banki'!II27)/1000</f>
        <v>1586.1010000000001</v>
      </c>
      <c r="I27" s="283">
        <v>913.28012000000012</v>
      </c>
      <c r="J27" s="284">
        <f>('[6]sredni banki'!IH27)/1000</f>
        <v>1001.9545000000001</v>
      </c>
      <c r="K27" s="282">
        <v>77.209000000000003</v>
      </c>
      <c r="L27" s="283">
        <f>('[6]mail banki'!FO27)/1000</f>
        <v>116.004</v>
      </c>
      <c r="M27" s="283">
        <v>57.500749999999996</v>
      </c>
      <c r="N27" s="284">
        <f>('[6]mail banki'!FN27)/1000</f>
        <v>87.094519999999989</v>
      </c>
    </row>
    <row r="28" spans="1:14">
      <c r="A28" s="384"/>
      <c r="B28" s="204" t="s">
        <v>113</v>
      </c>
      <c r="C28" s="285">
        <v>263.41500000000002</v>
      </c>
      <c r="D28" s="283">
        <f>('[6]golemi banki'!CV28)/1000</f>
        <v>278.33699999999999</v>
      </c>
      <c r="E28" s="283">
        <v>244.53538</v>
      </c>
      <c r="F28" s="286">
        <f>('[6]golemi banki'!CU28)/1000</f>
        <v>253.87794</v>
      </c>
      <c r="G28" s="282">
        <v>50.447000000000003</v>
      </c>
      <c r="H28" s="283">
        <f>('[6]sredni banki'!II28)/1000</f>
        <v>53.045999999999999</v>
      </c>
      <c r="I28" s="283">
        <v>32.739249999999998</v>
      </c>
      <c r="J28" s="284">
        <f>('[6]sredni banki'!IH28)/1000</f>
        <v>39.377630000000003</v>
      </c>
      <c r="K28" s="282">
        <v>39.914999999999999</v>
      </c>
      <c r="L28" s="283">
        <f>('[6]mail banki'!FO28)/1000</f>
        <v>42.798999999999999</v>
      </c>
      <c r="M28" s="283">
        <v>36.382729999999995</v>
      </c>
      <c r="N28" s="284">
        <f>('[6]mail banki'!FN28)/1000</f>
        <v>39.974070000000005</v>
      </c>
    </row>
    <row r="29" spans="1:14">
      <c r="A29" s="384"/>
      <c r="B29" s="204" t="s">
        <v>114</v>
      </c>
      <c r="C29" s="285">
        <v>1266.5409999999999</v>
      </c>
      <c r="D29" s="283">
        <f>('[6]golemi banki'!CV29)/1000</f>
        <v>1332.9929999999999</v>
      </c>
      <c r="E29" s="283">
        <v>959.16942999999992</v>
      </c>
      <c r="F29" s="286">
        <f>('[6]golemi banki'!CU29)/1000</f>
        <v>1047.1268700000001</v>
      </c>
      <c r="G29" s="282">
        <v>278.767</v>
      </c>
      <c r="H29" s="283">
        <f>('[6]sredni banki'!II29)/1000</f>
        <v>228.39599999999999</v>
      </c>
      <c r="I29" s="283">
        <v>210.15357999999998</v>
      </c>
      <c r="J29" s="284">
        <f>('[6]sredni banki'!IH29)/1000</f>
        <v>171.87961000000001</v>
      </c>
      <c r="K29" s="282">
        <v>28.603000000000002</v>
      </c>
      <c r="L29" s="283">
        <f>('[6]mail banki'!FO29)/1000</f>
        <v>28.105</v>
      </c>
      <c r="M29" s="283">
        <v>26.38963</v>
      </c>
      <c r="N29" s="284">
        <f>('[6]mail banki'!FN29)/1000</f>
        <v>23.552319999999998</v>
      </c>
    </row>
    <row r="30" spans="1:14">
      <c r="A30" s="384"/>
      <c r="B30" s="204" t="s">
        <v>115</v>
      </c>
      <c r="C30" s="285">
        <v>99.545000000000002</v>
      </c>
      <c r="D30" s="283">
        <f>('[6]golemi banki'!CV30)/1000</f>
        <v>124.471</v>
      </c>
      <c r="E30" s="283">
        <v>67.531360000000006</v>
      </c>
      <c r="F30" s="286">
        <f>('[6]golemi banki'!CU30)/1000</f>
        <v>76.902079999999998</v>
      </c>
      <c r="G30" s="282">
        <v>150.67500000000001</v>
      </c>
      <c r="H30" s="283">
        <f>('[6]sredni banki'!II30)/1000</f>
        <v>174.929</v>
      </c>
      <c r="I30" s="283">
        <v>80.504929999999987</v>
      </c>
      <c r="J30" s="284">
        <f>('[6]sredni banki'!IH30)/1000</f>
        <v>95.474460000000008</v>
      </c>
      <c r="K30" s="282">
        <v>0.191</v>
      </c>
      <c r="L30" s="283">
        <f>('[6]mail banki'!FO30)/1000</f>
        <v>0.191</v>
      </c>
      <c r="M30" s="283">
        <v>0.19091999999999998</v>
      </c>
      <c r="N30" s="284">
        <f>('[6]mail banki'!FN30)/1000</f>
        <v>0.19091999999999998</v>
      </c>
    </row>
    <row r="31" spans="1:14" ht="15" thickBot="1">
      <c r="A31" s="384"/>
      <c r="B31" s="205" t="s">
        <v>116</v>
      </c>
      <c r="C31" s="285">
        <v>31.202000000000002</v>
      </c>
      <c r="D31" s="283">
        <f>('[6]golemi banki'!CV31)/1000</f>
        <v>30.417999999999999</v>
      </c>
      <c r="E31" s="283">
        <v>30.56044</v>
      </c>
      <c r="F31" s="286">
        <f>('[6]golemi banki'!CU31)/1000</f>
        <v>30.066310000000001</v>
      </c>
      <c r="G31" s="282">
        <v>120.69499999999999</v>
      </c>
      <c r="H31" s="283">
        <f>('[6]sredni banki'!II31)/1000</f>
        <v>32.813000000000002</v>
      </c>
      <c r="I31" s="283">
        <v>71.975279999999998</v>
      </c>
      <c r="J31" s="284">
        <f>('[6]sredni banki'!IH31)/1000</f>
        <v>18.075239999999997</v>
      </c>
      <c r="K31" s="282">
        <v>43.819000000000003</v>
      </c>
      <c r="L31" s="283">
        <f>('[6]mail banki'!FO31)/1000</f>
        <v>8.4320000000000004</v>
      </c>
      <c r="M31" s="283">
        <v>35.014450000000004</v>
      </c>
      <c r="N31" s="284">
        <f>('[6]mail banki'!FN31)/1000</f>
        <v>8.0649999999999995</v>
      </c>
    </row>
    <row r="32" spans="1:14" ht="15" thickBot="1">
      <c r="A32" s="384"/>
      <c r="B32" s="260" t="s">
        <v>146</v>
      </c>
      <c r="C32" s="261">
        <v>96.01</v>
      </c>
      <c r="D32" s="262">
        <f>('[6]golemi banki'!$CV$35+'[6]golemi banki'!$CV$34+'[6]golemi banki'!$CV$33+'[6]golemi banki'!$CV$32)/1000</f>
        <v>89.049000000000007</v>
      </c>
      <c r="E32" s="262">
        <v>66.324649999999991</v>
      </c>
      <c r="F32" s="263">
        <f>('[6]golemi banki'!$CU$35+'[6]golemi banki'!$CU$34+'[6]golemi banki'!$CU$33+'[6]golemi banki'!$CU$32)/1000</f>
        <v>65.693039999999996</v>
      </c>
      <c r="G32" s="264">
        <v>196.92400000000001</v>
      </c>
      <c r="H32" s="262">
        <f>('[6]sredni banki'!$II$35+'[6]sredni banki'!$II$34+'[6]sredni banki'!$II$33+'[6]sredni banki'!$II$32)/1000</f>
        <v>201.88300000000001</v>
      </c>
      <c r="I32" s="262">
        <v>126.96341000000001</v>
      </c>
      <c r="J32" s="265">
        <f>('[6]sredni banki'!$IH$35+'[6]sredni banki'!$IH$34+'[6]sredni banki'!$IH$33+'[6]sredni banki'!$IH$32)/1000</f>
        <v>122.67113000000001</v>
      </c>
      <c r="K32" s="264">
        <v>3.411</v>
      </c>
      <c r="L32" s="262">
        <f>('[6]mail banki'!$FO$35+'[6]mail banki'!$FO$34+'[6]mail banki'!$FO$33+'[6]mail banki'!$FO$32)/1000</f>
        <v>3.5649999999999999</v>
      </c>
      <c r="M32" s="262">
        <v>2.5718400000000003</v>
      </c>
      <c r="N32" s="265">
        <f>('[6]mail banki'!$FN$35+'[6]mail banki'!$FN$33+'[6]mail banki'!$FN$34+'[6]mail banki'!$FN$32)/1000</f>
        <v>2.7505299999999999</v>
      </c>
    </row>
    <row r="33" spans="1:14" ht="15.75" thickTop="1" thickBot="1">
      <c r="A33" s="384"/>
      <c r="B33" s="267" t="s">
        <v>147</v>
      </c>
      <c r="C33" s="370">
        <f>C9+C17+C19+C25+C32</f>
        <v>12005.424000000001</v>
      </c>
      <c r="D33" s="370">
        <f t="shared" ref="D33:M33" si="2">D9+D17+D19+D25+D32</f>
        <v>12870.992</v>
      </c>
      <c r="E33" s="370">
        <f t="shared" si="2"/>
        <v>9220.9477700000007</v>
      </c>
      <c r="F33" s="371">
        <f t="shared" si="2"/>
        <v>9909.1353999999992</v>
      </c>
      <c r="G33" s="372">
        <f t="shared" si="2"/>
        <v>5574.5790000000006</v>
      </c>
      <c r="H33" s="386">
        <f t="shared" si="2"/>
        <v>6176.7620000000006</v>
      </c>
      <c r="I33" s="370">
        <f t="shared" si="2"/>
        <v>2950.92182</v>
      </c>
      <c r="J33" s="387">
        <f t="shared" si="2"/>
        <v>3308.6859899999995</v>
      </c>
      <c r="K33" s="370">
        <f t="shared" si="2"/>
        <v>848.83100000000002</v>
      </c>
      <c r="L33" s="370">
        <f t="shared" si="2"/>
        <v>733.10599999999999</v>
      </c>
      <c r="M33" s="370">
        <f t="shared" si="2"/>
        <v>731.08261000000005</v>
      </c>
      <c r="N33" s="373">
        <f>N9+N17+N19+N25+N32</f>
        <v>600.67945999999995</v>
      </c>
    </row>
    <row r="34" spans="1:14" ht="15.75" thickTop="1" thickBot="1">
      <c r="A34" s="384"/>
      <c r="B34" s="374" t="s">
        <v>92</v>
      </c>
      <c r="C34" s="375">
        <v>6301.6360000000004</v>
      </c>
      <c r="D34" s="376">
        <f>('[6]golemi banki'!$BZ$36+'[6]golemi banki'!$CA$36+'[6]golemi banki'!$CB$36)/1000</f>
        <v>7289.2079999999996</v>
      </c>
      <c r="E34" s="376">
        <v>4968.1426000000001</v>
      </c>
      <c r="F34" s="378">
        <f>('[6]golemi banki'!$CC$36)/1000</f>
        <v>5630.0571600000003</v>
      </c>
      <c r="G34" s="388">
        <v>2957.453</v>
      </c>
      <c r="H34" s="376">
        <f>('[6]sredni banki'!$HM$36+'[6]sredni banki'!$HN$36+'[6]sredni banki'!$HO$36)/1000</f>
        <v>3270.3359999999998</v>
      </c>
      <c r="I34" s="376">
        <v>1576.7943199999995</v>
      </c>
      <c r="J34" s="389">
        <f>('[6]sredni banki'!$HP$36)/1000</f>
        <v>1654.7946000000002</v>
      </c>
      <c r="K34" s="375">
        <v>562.50400000000002</v>
      </c>
      <c r="L34" s="375">
        <f>('[6]mail banki'!$ES$36+'[6]mail banki'!$ET$36+'[6]mail banki'!$EU$36)/1000</f>
        <v>560.30499999999995</v>
      </c>
      <c r="M34" s="376">
        <v>489.36093000000005</v>
      </c>
      <c r="N34" s="377">
        <f>('[6]mail banki'!$EV$36)/1000</f>
        <v>488.28674000000001</v>
      </c>
    </row>
    <row r="35" spans="1:14" ht="15" thickBot="1">
      <c r="A35" s="384"/>
      <c r="B35" s="379" t="s">
        <v>74</v>
      </c>
      <c r="C35" s="380">
        <v>2543.3069999999998</v>
      </c>
      <c r="D35" s="381">
        <f>('[6]golemi banki'!$CF$36+'[6]golemi banki'!$CG$36+'[6]golemi banki'!$CH$36)/1000</f>
        <v>3009.473</v>
      </c>
      <c r="E35" s="381">
        <v>1918.4824599999999</v>
      </c>
      <c r="F35" s="383">
        <f>('[6]golemi banki'!$CI$36)/1000</f>
        <v>2156.4128900000001</v>
      </c>
      <c r="G35" s="390">
        <v>1410.337</v>
      </c>
      <c r="H35" s="381">
        <f>('[6]sredni banki'!$HS$36+'[6]sredni banki'!$HT$36+'[6]sredni banki'!$HU$36)/1000</f>
        <v>1612.5440000000001</v>
      </c>
      <c r="I35" s="381">
        <v>777.55221999999992</v>
      </c>
      <c r="J35" s="382">
        <f>('[6]sredni banki'!$HV$36)/1000</f>
        <v>947.97318999999993</v>
      </c>
      <c r="K35" s="380">
        <v>221.90799999999999</v>
      </c>
      <c r="L35" s="380">
        <f>('[6]mail banki'!$EY$36+'[6]mail banki'!$EZ$36+'[6]mail banki'!$FA$36)/1000</f>
        <v>164.10300000000001</v>
      </c>
      <c r="M35" s="381">
        <v>177.57228000000001</v>
      </c>
      <c r="N35" s="382">
        <f>('[6]mail banki'!$FB$36)/1000</f>
        <v>103.90917999999999</v>
      </c>
    </row>
    <row r="36" spans="1:14" ht="15" thickBot="1">
      <c r="A36" s="384"/>
      <c r="B36" s="379" t="s">
        <v>152</v>
      </c>
      <c r="C36" s="380">
        <v>3160.4810000000002</v>
      </c>
      <c r="D36" s="381">
        <f>('[6]golemi banki'!$CK$36+'[6]golemi banki'!$CL$36+'[6]golemi banki'!$CM$36+'[6]golemi banki'!$CN$36)/1000</f>
        <v>2572.3110000000001</v>
      </c>
      <c r="E36" s="381">
        <v>2334.3227099999995</v>
      </c>
      <c r="F36" s="383">
        <f>('[6]golemi banki'!$CO$36)/1000</f>
        <v>2122.6653500000007</v>
      </c>
      <c r="G36" s="390">
        <v>1206.789</v>
      </c>
      <c r="H36" s="381">
        <f>('[6]sredni banki'!$HY$36+'[6]sredni banki'!$HZ$36+'[6]sredni banki'!$IA$36)/1000</f>
        <v>1293.8820000000001</v>
      </c>
      <c r="I36" s="381">
        <v>596.57528000000013</v>
      </c>
      <c r="J36" s="382">
        <f>('[6]sredni banki'!$IB$36)/1000</f>
        <v>705.91819999999996</v>
      </c>
      <c r="K36" s="380">
        <v>64.418999999999997</v>
      </c>
      <c r="L36" s="380">
        <f>('[6]mail banki'!$FE$36+'[6]mail banki'!$FG$36)/1000</f>
        <v>8.6980000000000004</v>
      </c>
      <c r="M36" s="381">
        <v>64.1494</v>
      </c>
      <c r="N36" s="382">
        <f>('[6]mail banki'!$FH$36)/1000</f>
        <v>8.4835400000000014</v>
      </c>
    </row>
  </sheetData>
  <mergeCells count="13">
    <mergeCell ref="I7:J7"/>
    <mergeCell ref="K7:L7"/>
    <mergeCell ref="M7:N7"/>
    <mergeCell ref="M1:N1"/>
    <mergeCell ref="B3:N3"/>
    <mergeCell ref="L5:N5"/>
    <mergeCell ref="B6:B8"/>
    <mergeCell ref="C6:F6"/>
    <mergeCell ref="G6:J6"/>
    <mergeCell ref="K6:N6"/>
    <mergeCell ref="C7:D7"/>
    <mergeCell ref="E7:F7"/>
    <mergeCell ref="G7:H7"/>
  </mergeCells>
  <pageMargins left="0.15748031496062992" right="0.15748031496062992" top="0.23" bottom="0.23622047244094491" header="0.19685039370078741" footer="0.15748031496062992"/>
  <pageSetup paperSize="9" scale="85" orientation="landscape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M28"/>
  <sheetViews>
    <sheetView workbookViewId="0"/>
  </sheetViews>
  <sheetFormatPr defaultRowHeight="14.25"/>
  <cols>
    <col min="1" max="1" width="3" style="391" customWidth="1"/>
    <col min="2" max="2" width="9.140625" style="392"/>
    <col min="3" max="3" width="11.5703125" style="392" customWidth="1"/>
    <col min="4" max="4" width="9.140625" style="392"/>
    <col min="5" max="5" width="13.28515625" style="392" customWidth="1"/>
    <col min="6" max="6" width="11.42578125" style="392" customWidth="1"/>
    <col min="7" max="7" width="16.7109375" style="392" bestFit="1" customWidth="1"/>
    <col min="8" max="8" width="10.5703125" style="392" customWidth="1"/>
    <col min="9" max="9" width="16.7109375" style="392" customWidth="1"/>
    <col min="10" max="10" width="14.140625" style="392" customWidth="1"/>
    <col min="11" max="11" width="14.5703125" style="392" customWidth="1"/>
    <col min="12" max="12" width="30.85546875" style="392" customWidth="1"/>
    <col min="13" max="13" width="26.28515625" style="392" customWidth="1"/>
    <col min="14" max="243" width="9.140625" style="392"/>
    <col min="244" max="244" width="7.42578125" style="392" customWidth="1"/>
    <col min="245" max="245" width="9.140625" style="392"/>
    <col min="246" max="246" width="11.5703125" style="392" customWidth="1"/>
    <col min="247" max="247" width="9.140625" style="392"/>
    <col min="248" max="248" width="13.28515625" style="392" customWidth="1"/>
    <col min="249" max="249" width="11.42578125" style="392" customWidth="1"/>
    <col min="250" max="250" width="16.7109375" style="392" bestFit="1" customWidth="1"/>
    <col min="251" max="251" width="10.5703125" style="392" customWidth="1"/>
    <col min="252" max="252" width="16.7109375" style="392" customWidth="1"/>
    <col min="253" max="253" width="14.140625" style="392" customWidth="1"/>
    <col min="254" max="254" width="14.5703125" style="392" customWidth="1"/>
    <col min="255" max="255" width="30.85546875" style="392" customWidth="1"/>
    <col min="256" max="256" width="26.28515625" style="392" customWidth="1"/>
    <col min="257" max="499" width="9.140625" style="392"/>
    <col min="500" max="500" width="7.42578125" style="392" customWidth="1"/>
    <col min="501" max="501" width="9.140625" style="392"/>
    <col min="502" max="502" width="11.5703125" style="392" customWidth="1"/>
    <col min="503" max="503" width="9.140625" style="392"/>
    <col min="504" max="504" width="13.28515625" style="392" customWidth="1"/>
    <col min="505" max="505" width="11.42578125" style="392" customWidth="1"/>
    <col min="506" max="506" width="16.7109375" style="392" bestFit="1" customWidth="1"/>
    <col min="507" max="507" width="10.5703125" style="392" customWidth="1"/>
    <col min="508" max="508" width="16.7109375" style="392" customWidth="1"/>
    <col min="509" max="509" width="14.140625" style="392" customWidth="1"/>
    <col min="510" max="510" width="14.5703125" style="392" customWidth="1"/>
    <col min="511" max="511" width="30.85546875" style="392" customWidth="1"/>
    <col min="512" max="512" width="26.28515625" style="392" customWidth="1"/>
    <col min="513" max="755" width="9.140625" style="392"/>
    <col min="756" max="756" width="7.42578125" style="392" customWidth="1"/>
    <col min="757" max="757" width="9.140625" style="392"/>
    <col min="758" max="758" width="11.5703125" style="392" customWidth="1"/>
    <col min="759" max="759" width="9.140625" style="392"/>
    <col min="760" max="760" width="13.28515625" style="392" customWidth="1"/>
    <col min="761" max="761" width="11.42578125" style="392" customWidth="1"/>
    <col min="762" max="762" width="16.7109375" style="392" bestFit="1" customWidth="1"/>
    <col min="763" max="763" width="10.5703125" style="392" customWidth="1"/>
    <col min="764" max="764" width="16.7109375" style="392" customWidth="1"/>
    <col min="765" max="765" width="14.140625" style="392" customWidth="1"/>
    <col min="766" max="766" width="14.5703125" style="392" customWidth="1"/>
    <col min="767" max="767" width="30.85546875" style="392" customWidth="1"/>
    <col min="768" max="768" width="26.28515625" style="392" customWidth="1"/>
    <col min="769" max="1011" width="9.140625" style="392"/>
    <col min="1012" max="1012" width="7.42578125" style="392" customWidth="1"/>
    <col min="1013" max="1013" width="9.140625" style="392"/>
    <col min="1014" max="1014" width="11.5703125" style="392" customWidth="1"/>
    <col min="1015" max="1015" width="9.140625" style="392"/>
    <col min="1016" max="1016" width="13.28515625" style="392" customWidth="1"/>
    <col min="1017" max="1017" width="11.42578125" style="392" customWidth="1"/>
    <col min="1018" max="1018" width="16.7109375" style="392" bestFit="1" customWidth="1"/>
    <col min="1019" max="1019" width="10.5703125" style="392" customWidth="1"/>
    <col min="1020" max="1020" width="16.7109375" style="392" customWidth="1"/>
    <col min="1021" max="1021" width="14.140625" style="392" customWidth="1"/>
    <col min="1022" max="1022" width="14.5703125" style="392" customWidth="1"/>
    <col min="1023" max="1023" width="30.85546875" style="392" customWidth="1"/>
    <col min="1024" max="1024" width="26.28515625" style="392" customWidth="1"/>
    <col min="1025" max="1267" width="9.140625" style="392"/>
    <col min="1268" max="1268" width="7.42578125" style="392" customWidth="1"/>
    <col min="1269" max="1269" width="9.140625" style="392"/>
    <col min="1270" max="1270" width="11.5703125" style="392" customWidth="1"/>
    <col min="1271" max="1271" width="9.140625" style="392"/>
    <col min="1272" max="1272" width="13.28515625" style="392" customWidth="1"/>
    <col min="1273" max="1273" width="11.42578125" style="392" customWidth="1"/>
    <col min="1274" max="1274" width="16.7109375" style="392" bestFit="1" customWidth="1"/>
    <col min="1275" max="1275" width="10.5703125" style="392" customWidth="1"/>
    <col min="1276" max="1276" width="16.7109375" style="392" customWidth="1"/>
    <col min="1277" max="1277" width="14.140625" style="392" customWidth="1"/>
    <col min="1278" max="1278" width="14.5703125" style="392" customWidth="1"/>
    <col min="1279" max="1279" width="30.85546875" style="392" customWidth="1"/>
    <col min="1280" max="1280" width="26.28515625" style="392" customWidth="1"/>
    <col min="1281" max="1523" width="9.140625" style="392"/>
    <col min="1524" max="1524" width="7.42578125" style="392" customWidth="1"/>
    <col min="1525" max="1525" width="9.140625" style="392"/>
    <col min="1526" max="1526" width="11.5703125" style="392" customWidth="1"/>
    <col min="1527" max="1527" width="9.140625" style="392"/>
    <col min="1528" max="1528" width="13.28515625" style="392" customWidth="1"/>
    <col min="1529" max="1529" width="11.42578125" style="392" customWidth="1"/>
    <col min="1530" max="1530" width="16.7109375" style="392" bestFit="1" customWidth="1"/>
    <col min="1531" max="1531" width="10.5703125" style="392" customWidth="1"/>
    <col min="1532" max="1532" width="16.7109375" style="392" customWidth="1"/>
    <col min="1533" max="1533" width="14.140625" style="392" customWidth="1"/>
    <col min="1534" max="1534" width="14.5703125" style="392" customWidth="1"/>
    <col min="1535" max="1535" width="30.85546875" style="392" customWidth="1"/>
    <col min="1536" max="1536" width="26.28515625" style="392" customWidth="1"/>
    <col min="1537" max="1779" width="9.140625" style="392"/>
    <col min="1780" max="1780" width="7.42578125" style="392" customWidth="1"/>
    <col min="1781" max="1781" width="9.140625" style="392"/>
    <col min="1782" max="1782" width="11.5703125" style="392" customWidth="1"/>
    <col min="1783" max="1783" width="9.140625" style="392"/>
    <col min="1784" max="1784" width="13.28515625" style="392" customWidth="1"/>
    <col min="1785" max="1785" width="11.42578125" style="392" customWidth="1"/>
    <col min="1786" max="1786" width="16.7109375" style="392" bestFit="1" customWidth="1"/>
    <col min="1787" max="1787" width="10.5703125" style="392" customWidth="1"/>
    <col min="1788" max="1788" width="16.7109375" style="392" customWidth="1"/>
    <col min="1789" max="1789" width="14.140625" style="392" customWidth="1"/>
    <col min="1790" max="1790" width="14.5703125" style="392" customWidth="1"/>
    <col min="1791" max="1791" width="30.85546875" style="392" customWidth="1"/>
    <col min="1792" max="1792" width="26.28515625" style="392" customWidth="1"/>
    <col min="1793" max="2035" width="9.140625" style="392"/>
    <col min="2036" max="2036" width="7.42578125" style="392" customWidth="1"/>
    <col min="2037" max="2037" width="9.140625" style="392"/>
    <col min="2038" max="2038" width="11.5703125" style="392" customWidth="1"/>
    <col min="2039" max="2039" width="9.140625" style="392"/>
    <col min="2040" max="2040" width="13.28515625" style="392" customWidth="1"/>
    <col min="2041" max="2041" width="11.42578125" style="392" customWidth="1"/>
    <col min="2042" max="2042" width="16.7109375" style="392" bestFit="1" customWidth="1"/>
    <col min="2043" max="2043" width="10.5703125" style="392" customWidth="1"/>
    <col min="2044" max="2044" width="16.7109375" style="392" customWidth="1"/>
    <col min="2045" max="2045" width="14.140625" style="392" customWidth="1"/>
    <col min="2046" max="2046" width="14.5703125" style="392" customWidth="1"/>
    <col min="2047" max="2047" width="30.85546875" style="392" customWidth="1"/>
    <col min="2048" max="2048" width="26.28515625" style="392" customWidth="1"/>
    <col min="2049" max="2291" width="9.140625" style="392"/>
    <col min="2292" max="2292" width="7.42578125" style="392" customWidth="1"/>
    <col min="2293" max="2293" width="9.140625" style="392"/>
    <col min="2294" max="2294" width="11.5703125" style="392" customWidth="1"/>
    <col min="2295" max="2295" width="9.140625" style="392"/>
    <col min="2296" max="2296" width="13.28515625" style="392" customWidth="1"/>
    <col min="2297" max="2297" width="11.42578125" style="392" customWidth="1"/>
    <col min="2298" max="2298" width="16.7109375" style="392" bestFit="1" customWidth="1"/>
    <col min="2299" max="2299" width="10.5703125" style="392" customWidth="1"/>
    <col min="2300" max="2300" width="16.7109375" style="392" customWidth="1"/>
    <col min="2301" max="2301" width="14.140625" style="392" customWidth="1"/>
    <col min="2302" max="2302" width="14.5703125" style="392" customWidth="1"/>
    <col min="2303" max="2303" width="30.85546875" style="392" customWidth="1"/>
    <col min="2304" max="2304" width="26.28515625" style="392" customWidth="1"/>
    <col min="2305" max="2547" width="9.140625" style="392"/>
    <col min="2548" max="2548" width="7.42578125" style="392" customWidth="1"/>
    <col min="2549" max="2549" width="9.140625" style="392"/>
    <col min="2550" max="2550" width="11.5703125" style="392" customWidth="1"/>
    <col min="2551" max="2551" width="9.140625" style="392"/>
    <col min="2552" max="2552" width="13.28515625" style="392" customWidth="1"/>
    <col min="2553" max="2553" width="11.42578125" style="392" customWidth="1"/>
    <col min="2554" max="2554" width="16.7109375" style="392" bestFit="1" customWidth="1"/>
    <col min="2555" max="2555" width="10.5703125" style="392" customWidth="1"/>
    <col min="2556" max="2556" width="16.7109375" style="392" customWidth="1"/>
    <col min="2557" max="2557" width="14.140625" style="392" customWidth="1"/>
    <col min="2558" max="2558" width="14.5703125" style="392" customWidth="1"/>
    <col min="2559" max="2559" width="30.85546875" style="392" customWidth="1"/>
    <col min="2560" max="2560" width="26.28515625" style="392" customWidth="1"/>
    <col min="2561" max="2803" width="9.140625" style="392"/>
    <col min="2804" max="2804" width="7.42578125" style="392" customWidth="1"/>
    <col min="2805" max="2805" width="9.140625" style="392"/>
    <col min="2806" max="2806" width="11.5703125" style="392" customWidth="1"/>
    <col min="2807" max="2807" width="9.140625" style="392"/>
    <col min="2808" max="2808" width="13.28515625" style="392" customWidth="1"/>
    <col min="2809" max="2809" width="11.42578125" style="392" customWidth="1"/>
    <col min="2810" max="2810" width="16.7109375" style="392" bestFit="1" customWidth="1"/>
    <col min="2811" max="2811" width="10.5703125" style="392" customWidth="1"/>
    <col min="2812" max="2812" width="16.7109375" style="392" customWidth="1"/>
    <col min="2813" max="2813" width="14.140625" style="392" customWidth="1"/>
    <col min="2814" max="2814" width="14.5703125" style="392" customWidth="1"/>
    <col min="2815" max="2815" width="30.85546875" style="392" customWidth="1"/>
    <col min="2816" max="2816" width="26.28515625" style="392" customWidth="1"/>
    <col min="2817" max="3059" width="9.140625" style="392"/>
    <col min="3060" max="3060" width="7.42578125" style="392" customWidth="1"/>
    <col min="3061" max="3061" width="9.140625" style="392"/>
    <col min="3062" max="3062" width="11.5703125" style="392" customWidth="1"/>
    <col min="3063" max="3063" width="9.140625" style="392"/>
    <col min="3064" max="3064" width="13.28515625" style="392" customWidth="1"/>
    <col min="3065" max="3065" width="11.42578125" style="392" customWidth="1"/>
    <col min="3066" max="3066" width="16.7109375" style="392" bestFit="1" customWidth="1"/>
    <col min="3067" max="3067" width="10.5703125" style="392" customWidth="1"/>
    <col min="3068" max="3068" width="16.7109375" style="392" customWidth="1"/>
    <col min="3069" max="3069" width="14.140625" style="392" customWidth="1"/>
    <col min="3070" max="3070" width="14.5703125" style="392" customWidth="1"/>
    <col min="3071" max="3071" width="30.85546875" style="392" customWidth="1"/>
    <col min="3072" max="3072" width="26.28515625" style="392" customWidth="1"/>
    <col min="3073" max="3315" width="9.140625" style="392"/>
    <col min="3316" max="3316" width="7.42578125" style="392" customWidth="1"/>
    <col min="3317" max="3317" width="9.140625" style="392"/>
    <col min="3318" max="3318" width="11.5703125" style="392" customWidth="1"/>
    <col min="3319" max="3319" width="9.140625" style="392"/>
    <col min="3320" max="3320" width="13.28515625" style="392" customWidth="1"/>
    <col min="3321" max="3321" width="11.42578125" style="392" customWidth="1"/>
    <col min="3322" max="3322" width="16.7109375" style="392" bestFit="1" customWidth="1"/>
    <col min="3323" max="3323" width="10.5703125" style="392" customWidth="1"/>
    <col min="3324" max="3324" width="16.7109375" style="392" customWidth="1"/>
    <col min="3325" max="3325" width="14.140625" style="392" customWidth="1"/>
    <col min="3326" max="3326" width="14.5703125" style="392" customWidth="1"/>
    <col min="3327" max="3327" width="30.85546875" style="392" customWidth="1"/>
    <col min="3328" max="3328" width="26.28515625" style="392" customWidth="1"/>
    <col min="3329" max="3571" width="9.140625" style="392"/>
    <col min="3572" max="3572" width="7.42578125" style="392" customWidth="1"/>
    <col min="3573" max="3573" width="9.140625" style="392"/>
    <col min="3574" max="3574" width="11.5703125" style="392" customWidth="1"/>
    <col min="3575" max="3575" width="9.140625" style="392"/>
    <col min="3576" max="3576" width="13.28515625" style="392" customWidth="1"/>
    <col min="3577" max="3577" width="11.42578125" style="392" customWidth="1"/>
    <col min="3578" max="3578" width="16.7109375" style="392" bestFit="1" customWidth="1"/>
    <col min="3579" max="3579" width="10.5703125" style="392" customWidth="1"/>
    <col min="3580" max="3580" width="16.7109375" style="392" customWidth="1"/>
    <col min="3581" max="3581" width="14.140625" style="392" customWidth="1"/>
    <col min="3582" max="3582" width="14.5703125" style="392" customWidth="1"/>
    <col min="3583" max="3583" width="30.85546875" style="392" customWidth="1"/>
    <col min="3584" max="3584" width="26.28515625" style="392" customWidth="1"/>
    <col min="3585" max="3827" width="9.140625" style="392"/>
    <col min="3828" max="3828" width="7.42578125" style="392" customWidth="1"/>
    <col min="3829" max="3829" width="9.140625" style="392"/>
    <col min="3830" max="3830" width="11.5703125" style="392" customWidth="1"/>
    <col min="3831" max="3831" width="9.140625" style="392"/>
    <col min="3832" max="3832" width="13.28515625" style="392" customWidth="1"/>
    <col min="3833" max="3833" width="11.42578125" style="392" customWidth="1"/>
    <col min="3834" max="3834" width="16.7109375" style="392" bestFit="1" customWidth="1"/>
    <col min="3835" max="3835" width="10.5703125" style="392" customWidth="1"/>
    <col min="3836" max="3836" width="16.7109375" style="392" customWidth="1"/>
    <col min="3837" max="3837" width="14.140625" style="392" customWidth="1"/>
    <col min="3838" max="3838" width="14.5703125" style="392" customWidth="1"/>
    <col min="3839" max="3839" width="30.85546875" style="392" customWidth="1"/>
    <col min="3840" max="3840" width="26.28515625" style="392" customWidth="1"/>
    <col min="3841" max="4083" width="9.140625" style="392"/>
    <col min="4084" max="4084" width="7.42578125" style="392" customWidth="1"/>
    <col min="4085" max="4085" width="9.140625" style="392"/>
    <col min="4086" max="4086" width="11.5703125" style="392" customWidth="1"/>
    <col min="4087" max="4087" width="9.140625" style="392"/>
    <col min="4088" max="4088" width="13.28515625" style="392" customWidth="1"/>
    <col min="4089" max="4089" width="11.42578125" style="392" customWidth="1"/>
    <col min="4090" max="4090" width="16.7109375" style="392" bestFit="1" customWidth="1"/>
    <col min="4091" max="4091" width="10.5703125" style="392" customWidth="1"/>
    <col min="4092" max="4092" width="16.7109375" style="392" customWidth="1"/>
    <col min="4093" max="4093" width="14.140625" style="392" customWidth="1"/>
    <col min="4094" max="4094" width="14.5703125" style="392" customWidth="1"/>
    <col min="4095" max="4095" width="30.85546875" style="392" customWidth="1"/>
    <col min="4096" max="4096" width="26.28515625" style="392" customWidth="1"/>
    <col min="4097" max="4339" width="9.140625" style="392"/>
    <col min="4340" max="4340" width="7.42578125" style="392" customWidth="1"/>
    <col min="4341" max="4341" width="9.140625" style="392"/>
    <col min="4342" max="4342" width="11.5703125" style="392" customWidth="1"/>
    <col min="4343" max="4343" width="9.140625" style="392"/>
    <col min="4344" max="4344" width="13.28515625" style="392" customWidth="1"/>
    <col min="4345" max="4345" width="11.42578125" style="392" customWidth="1"/>
    <col min="4346" max="4346" width="16.7109375" style="392" bestFit="1" customWidth="1"/>
    <col min="4347" max="4347" width="10.5703125" style="392" customWidth="1"/>
    <col min="4348" max="4348" width="16.7109375" style="392" customWidth="1"/>
    <col min="4349" max="4349" width="14.140625" style="392" customWidth="1"/>
    <col min="4350" max="4350" width="14.5703125" style="392" customWidth="1"/>
    <col min="4351" max="4351" width="30.85546875" style="392" customWidth="1"/>
    <col min="4352" max="4352" width="26.28515625" style="392" customWidth="1"/>
    <col min="4353" max="4595" width="9.140625" style="392"/>
    <col min="4596" max="4596" width="7.42578125" style="392" customWidth="1"/>
    <col min="4597" max="4597" width="9.140625" style="392"/>
    <col min="4598" max="4598" width="11.5703125" style="392" customWidth="1"/>
    <col min="4599" max="4599" width="9.140625" style="392"/>
    <col min="4600" max="4600" width="13.28515625" style="392" customWidth="1"/>
    <col min="4601" max="4601" width="11.42578125" style="392" customWidth="1"/>
    <col min="4602" max="4602" width="16.7109375" style="392" bestFit="1" customWidth="1"/>
    <col min="4603" max="4603" width="10.5703125" style="392" customWidth="1"/>
    <col min="4604" max="4604" width="16.7109375" style="392" customWidth="1"/>
    <col min="4605" max="4605" width="14.140625" style="392" customWidth="1"/>
    <col min="4606" max="4606" width="14.5703125" style="392" customWidth="1"/>
    <col min="4607" max="4607" width="30.85546875" style="392" customWidth="1"/>
    <col min="4608" max="4608" width="26.28515625" style="392" customWidth="1"/>
    <col min="4609" max="4851" width="9.140625" style="392"/>
    <col min="4852" max="4852" width="7.42578125" style="392" customWidth="1"/>
    <col min="4853" max="4853" width="9.140625" style="392"/>
    <col min="4854" max="4854" width="11.5703125" style="392" customWidth="1"/>
    <col min="4855" max="4855" width="9.140625" style="392"/>
    <col min="4856" max="4856" width="13.28515625" style="392" customWidth="1"/>
    <col min="4857" max="4857" width="11.42578125" style="392" customWidth="1"/>
    <col min="4858" max="4858" width="16.7109375" style="392" bestFit="1" customWidth="1"/>
    <col min="4859" max="4859" width="10.5703125" style="392" customWidth="1"/>
    <col min="4860" max="4860" width="16.7109375" style="392" customWidth="1"/>
    <col min="4861" max="4861" width="14.140625" style="392" customWidth="1"/>
    <col min="4862" max="4862" width="14.5703125" style="392" customWidth="1"/>
    <col min="4863" max="4863" width="30.85546875" style="392" customWidth="1"/>
    <col min="4864" max="4864" width="26.28515625" style="392" customWidth="1"/>
    <col min="4865" max="5107" width="9.140625" style="392"/>
    <col min="5108" max="5108" width="7.42578125" style="392" customWidth="1"/>
    <col min="5109" max="5109" width="9.140625" style="392"/>
    <col min="5110" max="5110" width="11.5703125" style="392" customWidth="1"/>
    <col min="5111" max="5111" width="9.140625" style="392"/>
    <col min="5112" max="5112" width="13.28515625" style="392" customWidth="1"/>
    <col min="5113" max="5113" width="11.42578125" style="392" customWidth="1"/>
    <col min="5114" max="5114" width="16.7109375" style="392" bestFit="1" customWidth="1"/>
    <col min="5115" max="5115" width="10.5703125" style="392" customWidth="1"/>
    <col min="5116" max="5116" width="16.7109375" style="392" customWidth="1"/>
    <col min="5117" max="5117" width="14.140625" style="392" customWidth="1"/>
    <col min="5118" max="5118" width="14.5703125" style="392" customWidth="1"/>
    <col min="5119" max="5119" width="30.85546875" style="392" customWidth="1"/>
    <col min="5120" max="5120" width="26.28515625" style="392" customWidth="1"/>
    <col min="5121" max="5363" width="9.140625" style="392"/>
    <col min="5364" max="5364" width="7.42578125" style="392" customWidth="1"/>
    <col min="5365" max="5365" width="9.140625" style="392"/>
    <col min="5366" max="5366" width="11.5703125" style="392" customWidth="1"/>
    <col min="5367" max="5367" width="9.140625" style="392"/>
    <col min="5368" max="5368" width="13.28515625" style="392" customWidth="1"/>
    <col min="5369" max="5369" width="11.42578125" style="392" customWidth="1"/>
    <col min="5370" max="5370" width="16.7109375" style="392" bestFit="1" customWidth="1"/>
    <col min="5371" max="5371" width="10.5703125" style="392" customWidth="1"/>
    <col min="5372" max="5372" width="16.7109375" style="392" customWidth="1"/>
    <col min="5373" max="5373" width="14.140625" style="392" customWidth="1"/>
    <col min="5374" max="5374" width="14.5703125" style="392" customWidth="1"/>
    <col min="5375" max="5375" width="30.85546875" style="392" customWidth="1"/>
    <col min="5376" max="5376" width="26.28515625" style="392" customWidth="1"/>
    <col min="5377" max="5619" width="9.140625" style="392"/>
    <col min="5620" max="5620" width="7.42578125" style="392" customWidth="1"/>
    <col min="5621" max="5621" width="9.140625" style="392"/>
    <col min="5622" max="5622" width="11.5703125" style="392" customWidth="1"/>
    <col min="5623" max="5623" width="9.140625" style="392"/>
    <col min="5624" max="5624" width="13.28515625" style="392" customWidth="1"/>
    <col min="5625" max="5625" width="11.42578125" style="392" customWidth="1"/>
    <col min="5626" max="5626" width="16.7109375" style="392" bestFit="1" customWidth="1"/>
    <col min="5627" max="5627" width="10.5703125" style="392" customWidth="1"/>
    <col min="5628" max="5628" width="16.7109375" style="392" customWidth="1"/>
    <col min="5629" max="5629" width="14.140625" style="392" customWidth="1"/>
    <col min="5630" max="5630" width="14.5703125" style="392" customWidth="1"/>
    <col min="5631" max="5631" width="30.85546875" style="392" customWidth="1"/>
    <col min="5632" max="5632" width="26.28515625" style="392" customWidth="1"/>
    <col min="5633" max="5875" width="9.140625" style="392"/>
    <col min="5876" max="5876" width="7.42578125" style="392" customWidth="1"/>
    <col min="5877" max="5877" width="9.140625" style="392"/>
    <col min="5878" max="5878" width="11.5703125" style="392" customWidth="1"/>
    <col min="5879" max="5879" width="9.140625" style="392"/>
    <col min="5880" max="5880" width="13.28515625" style="392" customWidth="1"/>
    <col min="5881" max="5881" width="11.42578125" style="392" customWidth="1"/>
    <col min="5882" max="5882" width="16.7109375" style="392" bestFit="1" customWidth="1"/>
    <col min="5883" max="5883" width="10.5703125" style="392" customWidth="1"/>
    <col min="5884" max="5884" width="16.7109375" style="392" customWidth="1"/>
    <col min="5885" max="5885" width="14.140625" style="392" customWidth="1"/>
    <col min="5886" max="5886" width="14.5703125" style="392" customWidth="1"/>
    <col min="5887" max="5887" width="30.85546875" style="392" customWidth="1"/>
    <col min="5888" max="5888" width="26.28515625" style="392" customWidth="1"/>
    <col min="5889" max="6131" width="9.140625" style="392"/>
    <col min="6132" max="6132" width="7.42578125" style="392" customWidth="1"/>
    <col min="6133" max="6133" width="9.140625" style="392"/>
    <col min="6134" max="6134" width="11.5703125" style="392" customWidth="1"/>
    <col min="6135" max="6135" width="9.140625" style="392"/>
    <col min="6136" max="6136" width="13.28515625" style="392" customWidth="1"/>
    <col min="6137" max="6137" width="11.42578125" style="392" customWidth="1"/>
    <col min="6138" max="6138" width="16.7109375" style="392" bestFit="1" customWidth="1"/>
    <col min="6139" max="6139" width="10.5703125" style="392" customWidth="1"/>
    <col min="6140" max="6140" width="16.7109375" style="392" customWidth="1"/>
    <col min="6141" max="6141" width="14.140625" style="392" customWidth="1"/>
    <col min="6142" max="6142" width="14.5703125" style="392" customWidth="1"/>
    <col min="6143" max="6143" width="30.85546875" style="392" customWidth="1"/>
    <col min="6144" max="6144" width="26.28515625" style="392" customWidth="1"/>
    <col min="6145" max="6387" width="9.140625" style="392"/>
    <col min="6388" max="6388" width="7.42578125" style="392" customWidth="1"/>
    <col min="6389" max="6389" width="9.140625" style="392"/>
    <col min="6390" max="6390" width="11.5703125" style="392" customWidth="1"/>
    <col min="6391" max="6391" width="9.140625" style="392"/>
    <col min="6392" max="6392" width="13.28515625" style="392" customWidth="1"/>
    <col min="6393" max="6393" width="11.42578125" style="392" customWidth="1"/>
    <col min="6394" max="6394" width="16.7109375" style="392" bestFit="1" customWidth="1"/>
    <col min="6395" max="6395" width="10.5703125" style="392" customWidth="1"/>
    <col min="6396" max="6396" width="16.7109375" style="392" customWidth="1"/>
    <col min="6397" max="6397" width="14.140625" style="392" customWidth="1"/>
    <col min="6398" max="6398" width="14.5703125" style="392" customWidth="1"/>
    <col min="6399" max="6399" width="30.85546875" style="392" customWidth="1"/>
    <col min="6400" max="6400" width="26.28515625" style="392" customWidth="1"/>
    <col min="6401" max="6643" width="9.140625" style="392"/>
    <col min="6644" max="6644" width="7.42578125" style="392" customWidth="1"/>
    <col min="6645" max="6645" width="9.140625" style="392"/>
    <col min="6646" max="6646" width="11.5703125" style="392" customWidth="1"/>
    <col min="6647" max="6647" width="9.140625" style="392"/>
    <col min="6648" max="6648" width="13.28515625" style="392" customWidth="1"/>
    <col min="6649" max="6649" width="11.42578125" style="392" customWidth="1"/>
    <col min="6650" max="6650" width="16.7109375" style="392" bestFit="1" customWidth="1"/>
    <col min="6651" max="6651" width="10.5703125" style="392" customWidth="1"/>
    <col min="6652" max="6652" width="16.7109375" style="392" customWidth="1"/>
    <col min="6653" max="6653" width="14.140625" style="392" customWidth="1"/>
    <col min="6654" max="6654" width="14.5703125" style="392" customWidth="1"/>
    <col min="6655" max="6655" width="30.85546875" style="392" customWidth="1"/>
    <col min="6656" max="6656" width="26.28515625" style="392" customWidth="1"/>
    <col min="6657" max="6899" width="9.140625" style="392"/>
    <col min="6900" max="6900" width="7.42578125" style="392" customWidth="1"/>
    <col min="6901" max="6901" width="9.140625" style="392"/>
    <col min="6902" max="6902" width="11.5703125" style="392" customWidth="1"/>
    <col min="6903" max="6903" width="9.140625" style="392"/>
    <col min="6904" max="6904" width="13.28515625" style="392" customWidth="1"/>
    <col min="6905" max="6905" width="11.42578125" style="392" customWidth="1"/>
    <col min="6906" max="6906" width="16.7109375" style="392" bestFit="1" customWidth="1"/>
    <col min="6907" max="6907" width="10.5703125" style="392" customWidth="1"/>
    <col min="6908" max="6908" width="16.7109375" style="392" customWidth="1"/>
    <col min="6909" max="6909" width="14.140625" style="392" customWidth="1"/>
    <col min="6910" max="6910" width="14.5703125" style="392" customWidth="1"/>
    <col min="6911" max="6911" width="30.85546875" style="392" customWidth="1"/>
    <col min="6912" max="6912" width="26.28515625" style="392" customWidth="1"/>
    <col min="6913" max="7155" width="9.140625" style="392"/>
    <col min="7156" max="7156" width="7.42578125" style="392" customWidth="1"/>
    <col min="7157" max="7157" width="9.140625" style="392"/>
    <col min="7158" max="7158" width="11.5703125" style="392" customWidth="1"/>
    <col min="7159" max="7159" width="9.140625" style="392"/>
    <col min="7160" max="7160" width="13.28515625" style="392" customWidth="1"/>
    <col min="7161" max="7161" width="11.42578125" style="392" customWidth="1"/>
    <col min="7162" max="7162" width="16.7109375" style="392" bestFit="1" customWidth="1"/>
    <col min="7163" max="7163" width="10.5703125" style="392" customWidth="1"/>
    <col min="7164" max="7164" width="16.7109375" style="392" customWidth="1"/>
    <col min="7165" max="7165" width="14.140625" style="392" customWidth="1"/>
    <col min="7166" max="7166" width="14.5703125" style="392" customWidth="1"/>
    <col min="7167" max="7167" width="30.85546875" style="392" customWidth="1"/>
    <col min="7168" max="7168" width="26.28515625" style="392" customWidth="1"/>
    <col min="7169" max="7411" width="9.140625" style="392"/>
    <col min="7412" max="7412" width="7.42578125" style="392" customWidth="1"/>
    <col min="7413" max="7413" width="9.140625" style="392"/>
    <col min="7414" max="7414" width="11.5703125" style="392" customWidth="1"/>
    <col min="7415" max="7415" width="9.140625" style="392"/>
    <col min="7416" max="7416" width="13.28515625" style="392" customWidth="1"/>
    <col min="7417" max="7417" width="11.42578125" style="392" customWidth="1"/>
    <col min="7418" max="7418" width="16.7109375" style="392" bestFit="1" customWidth="1"/>
    <col min="7419" max="7419" width="10.5703125" style="392" customWidth="1"/>
    <col min="7420" max="7420" width="16.7109375" style="392" customWidth="1"/>
    <col min="7421" max="7421" width="14.140625" style="392" customWidth="1"/>
    <col min="7422" max="7422" width="14.5703125" style="392" customWidth="1"/>
    <col min="7423" max="7423" width="30.85546875" style="392" customWidth="1"/>
    <col min="7424" max="7424" width="26.28515625" style="392" customWidth="1"/>
    <col min="7425" max="7667" width="9.140625" style="392"/>
    <col min="7668" max="7668" width="7.42578125" style="392" customWidth="1"/>
    <col min="7669" max="7669" width="9.140625" style="392"/>
    <col min="7670" max="7670" width="11.5703125" style="392" customWidth="1"/>
    <col min="7671" max="7671" width="9.140625" style="392"/>
    <col min="7672" max="7672" width="13.28515625" style="392" customWidth="1"/>
    <col min="7673" max="7673" width="11.42578125" style="392" customWidth="1"/>
    <col min="7674" max="7674" width="16.7109375" style="392" bestFit="1" customWidth="1"/>
    <col min="7675" max="7675" width="10.5703125" style="392" customWidth="1"/>
    <col min="7676" max="7676" width="16.7109375" style="392" customWidth="1"/>
    <col min="7677" max="7677" width="14.140625" style="392" customWidth="1"/>
    <col min="7678" max="7678" width="14.5703125" style="392" customWidth="1"/>
    <col min="7679" max="7679" width="30.85546875" style="392" customWidth="1"/>
    <col min="7680" max="7680" width="26.28515625" style="392" customWidth="1"/>
    <col min="7681" max="7923" width="9.140625" style="392"/>
    <col min="7924" max="7924" width="7.42578125" style="392" customWidth="1"/>
    <col min="7925" max="7925" width="9.140625" style="392"/>
    <col min="7926" max="7926" width="11.5703125" style="392" customWidth="1"/>
    <col min="7927" max="7927" width="9.140625" style="392"/>
    <col min="7928" max="7928" width="13.28515625" style="392" customWidth="1"/>
    <col min="7929" max="7929" width="11.42578125" style="392" customWidth="1"/>
    <col min="7930" max="7930" width="16.7109375" style="392" bestFit="1" customWidth="1"/>
    <col min="7931" max="7931" width="10.5703125" style="392" customWidth="1"/>
    <col min="7932" max="7932" width="16.7109375" style="392" customWidth="1"/>
    <col min="7933" max="7933" width="14.140625" style="392" customWidth="1"/>
    <col min="7934" max="7934" width="14.5703125" style="392" customWidth="1"/>
    <col min="7935" max="7935" width="30.85546875" style="392" customWidth="1"/>
    <col min="7936" max="7936" width="26.28515625" style="392" customWidth="1"/>
    <col min="7937" max="8179" width="9.140625" style="392"/>
    <col min="8180" max="8180" width="7.42578125" style="392" customWidth="1"/>
    <col min="8181" max="8181" width="9.140625" style="392"/>
    <col min="8182" max="8182" width="11.5703125" style="392" customWidth="1"/>
    <col min="8183" max="8183" width="9.140625" style="392"/>
    <col min="8184" max="8184" width="13.28515625" style="392" customWidth="1"/>
    <col min="8185" max="8185" width="11.42578125" style="392" customWidth="1"/>
    <col min="8186" max="8186" width="16.7109375" style="392" bestFit="1" customWidth="1"/>
    <col min="8187" max="8187" width="10.5703125" style="392" customWidth="1"/>
    <col min="8188" max="8188" width="16.7109375" style="392" customWidth="1"/>
    <col min="8189" max="8189" width="14.140625" style="392" customWidth="1"/>
    <col min="8190" max="8190" width="14.5703125" style="392" customWidth="1"/>
    <col min="8191" max="8191" width="30.85546875" style="392" customWidth="1"/>
    <col min="8192" max="8192" width="26.28515625" style="392" customWidth="1"/>
    <col min="8193" max="8435" width="9.140625" style="392"/>
    <col min="8436" max="8436" width="7.42578125" style="392" customWidth="1"/>
    <col min="8437" max="8437" width="9.140625" style="392"/>
    <col min="8438" max="8438" width="11.5703125" style="392" customWidth="1"/>
    <col min="8439" max="8439" width="9.140625" style="392"/>
    <col min="8440" max="8440" width="13.28515625" style="392" customWidth="1"/>
    <col min="8441" max="8441" width="11.42578125" style="392" customWidth="1"/>
    <col min="8442" max="8442" width="16.7109375" style="392" bestFit="1" customWidth="1"/>
    <col min="8443" max="8443" width="10.5703125" style="392" customWidth="1"/>
    <col min="8444" max="8444" width="16.7109375" style="392" customWidth="1"/>
    <col min="8445" max="8445" width="14.140625" style="392" customWidth="1"/>
    <col min="8446" max="8446" width="14.5703125" style="392" customWidth="1"/>
    <col min="8447" max="8447" width="30.85546875" style="392" customWidth="1"/>
    <col min="8448" max="8448" width="26.28515625" style="392" customWidth="1"/>
    <col min="8449" max="8691" width="9.140625" style="392"/>
    <col min="8692" max="8692" width="7.42578125" style="392" customWidth="1"/>
    <col min="8693" max="8693" width="9.140625" style="392"/>
    <col min="8694" max="8694" width="11.5703125" style="392" customWidth="1"/>
    <col min="8695" max="8695" width="9.140625" style="392"/>
    <col min="8696" max="8696" width="13.28515625" style="392" customWidth="1"/>
    <col min="8697" max="8697" width="11.42578125" style="392" customWidth="1"/>
    <col min="8698" max="8698" width="16.7109375" style="392" bestFit="1" customWidth="1"/>
    <col min="8699" max="8699" width="10.5703125" style="392" customWidth="1"/>
    <col min="8700" max="8700" width="16.7109375" style="392" customWidth="1"/>
    <col min="8701" max="8701" width="14.140625" style="392" customWidth="1"/>
    <col min="8702" max="8702" width="14.5703125" style="392" customWidth="1"/>
    <col min="8703" max="8703" width="30.85546875" style="392" customWidth="1"/>
    <col min="8704" max="8704" width="26.28515625" style="392" customWidth="1"/>
    <col min="8705" max="8947" width="9.140625" style="392"/>
    <col min="8948" max="8948" width="7.42578125" style="392" customWidth="1"/>
    <col min="8949" max="8949" width="9.140625" style="392"/>
    <col min="8950" max="8950" width="11.5703125" style="392" customWidth="1"/>
    <col min="8951" max="8951" width="9.140625" style="392"/>
    <col min="8952" max="8952" width="13.28515625" style="392" customWidth="1"/>
    <col min="8953" max="8953" width="11.42578125" style="392" customWidth="1"/>
    <col min="8954" max="8954" width="16.7109375" style="392" bestFit="1" customWidth="1"/>
    <col min="8955" max="8955" width="10.5703125" style="392" customWidth="1"/>
    <col min="8956" max="8956" width="16.7109375" style="392" customWidth="1"/>
    <col min="8957" max="8957" width="14.140625" style="392" customWidth="1"/>
    <col min="8958" max="8958" width="14.5703125" style="392" customWidth="1"/>
    <col min="8959" max="8959" width="30.85546875" style="392" customWidth="1"/>
    <col min="8960" max="8960" width="26.28515625" style="392" customWidth="1"/>
    <col min="8961" max="9203" width="9.140625" style="392"/>
    <col min="9204" max="9204" width="7.42578125" style="392" customWidth="1"/>
    <col min="9205" max="9205" width="9.140625" style="392"/>
    <col min="9206" max="9206" width="11.5703125" style="392" customWidth="1"/>
    <col min="9207" max="9207" width="9.140625" style="392"/>
    <col min="9208" max="9208" width="13.28515625" style="392" customWidth="1"/>
    <col min="9209" max="9209" width="11.42578125" style="392" customWidth="1"/>
    <col min="9210" max="9210" width="16.7109375" style="392" bestFit="1" customWidth="1"/>
    <col min="9211" max="9211" width="10.5703125" style="392" customWidth="1"/>
    <col min="9212" max="9212" width="16.7109375" style="392" customWidth="1"/>
    <col min="9213" max="9213" width="14.140625" style="392" customWidth="1"/>
    <col min="9214" max="9214" width="14.5703125" style="392" customWidth="1"/>
    <col min="9215" max="9215" width="30.85546875" style="392" customWidth="1"/>
    <col min="9216" max="9216" width="26.28515625" style="392" customWidth="1"/>
    <col min="9217" max="9459" width="9.140625" style="392"/>
    <col min="9460" max="9460" width="7.42578125" style="392" customWidth="1"/>
    <col min="9461" max="9461" width="9.140625" style="392"/>
    <col min="9462" max="9462" width="11.5703125" style="392" customWidth="1"/>
    <col min="9463" max="9463" width="9.140625" style="392"/>
    <col min="9464" max="9464" width="13.28515625" style="392" customWidth="1"/>
    <col min="9465" max="9465" width="11.42578125" style="392" customWidth="1"/>
    <col min="9466" max="9466" width="16.7109375" style="392" bestFit="1" customWidth="1"/>
    <col min="9467" max="9467" width="10.5703125" style="392" customWidth="1"/>
    <col min="9468" max="9468" width="16.7109375" style="392" customWidth="1"/>
    <col min="9469" max="9469" width="14.140625" style="392" customWidth="1"/>
    <col min="9470" max="9470" width="14.5703125" style="392" customWidth="1"/>
    <col min="9471" max="9471" width="30.85546875" style="392" customWidth="1"/>
    <col min="9472" max="9472" width="26.28515625" style="392" customWidth="1"/>
    <col min="9473" max="9715" width="9.140625" style="392"/>
    <col min="9716" max="9716" width="7.42578125" style="392" customWidth="1"/>
    <col min="9717" max="9717" width="9.140625" style="392"/>
    <col min="9718" max="9718" width="11.5703125" style="392" customWidth="1"/>
    <col min="9719" max="9719" width="9.140625" style="392"/>
    <col min="9720" max="9720" width="13.28515625" style="392" customWidth="1"/>
    <col min="9721" max="9721" width="11.42578125" style="392" customWidth="1"/>
    <col min="9722" max="9722" width="16.7109375" style="392" bestFit="1" customWidth="1"/>
    <col min="9723" max="9723" width="10.5703125" style="392" customWidth="1"/>
    <col min="9724" max="9724" width="16.7109375" style="392" customWidth="1"/>
    <col min="9725" max="9725" width="14.140625" style="392" customWidth="1"/>
    <col min="9726" max="9726" width="14.5703125" style="392" customWidth="1"/>
    <col min="9727" max="9727" width="30.85546875" style="392" customWidth="1"/>
    <col min="9728" max="9728" width="26.28515625" style="392" customWidth="1"/>
    <col min="9729" max="9971" width="9.140625" style="392"/>
    <col min="9972" max="9972" width="7.42578125" style="392" customWidth="1"/>
    <col min="9973" max="9973" width="9.140625" style="392"/>
    <col min="9974" max="9974" width="11.5703125" style="392" customWidth="1"/>
    <col min="9975" max="9975" width="9.140625" style="392"/>
    <col min="9976" max="9976" width="13.28515625" style="392" customWidth="1"/>
    <col min="9977" max="9977" width="11.42578125" style="392" customWidth="1"/>
    <col min="9978" max="9978" width="16.7109375" style="392" bestFit="1" customWidth="1"/>
    <col min="9979" max="9979" width="10.5703125" style="392" customWidth="1"/>
    <col min="9980" max="9980" width="16.7109375" style="392" customWidth="1"/>
    <col min="9981" max="9981" width="14.140625" style="392" customWidth="1"/>
    <col min="9982" max="9982" width="14.5703125" style="392" customWidth="1"/>
    <col min="9983" max="9983" width="30.85546875" style="392" customWidth="1"/>
    <col min="9984" max="9984" width="26.28515625" style="392" customWidth="1"/>
    <col min="9985" max="10227" width="9.140625" style="392"/>
    <col min="10228" max="10228" width="7.42578125" style="392" customWidth="1"/>
    <col min="10229" max="10229" width="9.140625" style="392"/>
    <col min="10230" max="10230" width="11.5703125" style="392" customWidth="1"/>
    <col min="10231" max="10231" width="9.140625" style="392"/>
    <col min="10232" max="10232" width="13.28515625" style="392" customWidth="1"/>
    <col min="10233" max="10233" width="11.42578125" style="392" customWidth="1"/>
    <col min="10234" max="10234" width="16.7109375" style="392" bestFit="1" customWidth="1"/>
    <col min="10235" max="10235" width="10.5703125" style="392" customWidth="1"/>
    <col min="10236" max="10236" width="16.7109375" style="392" customWidth="1"/>
    <col min="10237" max="10237" width="14.140625" style="392" customWidth="1"/>
    <col min="10238" max="10238" width="14.5703125" style="392" customWidth="1"/>
    <col min="10239" max="10239" width="30.85546875" style="392" customWidth="1"/>
    <col min="10240" max="10240" width="26.28515625" style="392" customWidth="1"/>
    <col min="10241" max="10483" width="9.140625" style="392"/>
    <col min="10484" max="10484" width="7.42578125" style="392" customWidth="1"/>
    <col min="10485" max="10485" width="9.140625" style="392"/>
    <col min="10486" max="10486" width="11.5703125" style="392" customWidth="1"/>
    <col min="10487" max="10487" width="9.140625" style="392"/>
    <col min="10488" max="10488" width="13.28515625" style="392" customWidth="1"/>
    <col min="10489" max="10489" width="11.42578125" style="392" customWidth="1"/>
    <col min="10490" max="10490" width="16.7109375" style="392" bestFit="1" customWidth="1"/>
    <col min="10491" max="10491" width="10.5703125" style="392" customWidth="1"/>
    <col min="10492" max="10492" width="16.7109375" style="392" customWidth="1"/>
    <col min="10493" max="10493" width="14.140625" style="392" customWidth="1"/>
    <col min="10494" max="10494" width="14.5703125" style="392" customWidth="1"/>
    <col min="10495" max="10495" width="30.85546875" style="392" customWidth="1"/>
    <col min="10496" max="10496" width="26.28515625" style="392" customWidth="1"/>
    <col min="10497" max="10739" width="9.140625" style="392"/>
    <col min="10740" max="10740" width="7.42578125" style="392" customWidth="1"/>
    <col min="10741" max="10741" width="9.140625" style="392"/>
    <col min="10742" max="10742" width="11.5703125" style="392" customWidth="1"/>
    <col min="10743" max="10743" width="9.140625" style="392"/>
    <col min="10744" max="10744" width="13.28515625" style="392" customWidth="1"/>
    <col min="10745" max="10745" width="11.42578125" style="392" customWidth="1"/>
    <col min="10746" max="10746" width="16.7109375" style="392" bestFit="1" customWidth="1"/>
    <col min="10747" max="10747" width="10.5703125" style="392" customWidth="1"/>
    <col min="10748" max="10748" width="16.7109375" style="392" customWidth="1"/>
    <col min="10749" max="10749" width="14.140625" style="392" customWidth="1"/>
    <col min="10750" max="10750" width="14.5703125" style="392" customWidth="1"/>
    <col min="10751" max="10751" width="30.85546875" style="392" customWidth="1"/>
    <col min="10752" max="10752" width="26.28515625" style="392" customWidth="1"/>
    <col min="10753" max="10995" width="9.140625" style="392"/>
    <col min="10996" max="10996" width="7.42578125" style="392" customWidth="1"/>
    <col min="10997" max="10997" width="9.140625" style="392"/>
    <col min="10998" max="10998" width="11.5703125" style="392" customWidth="1"/>
    <col min="10999" max="10999" width="9.140625" style="392"/>
    <col min="11000" max="11000" width="13.28515625" style="392" customWidth="1"/>
    <col min="11001" max="11001" width="11.42578125" style="392" customWidth="1"/>
    <col min="11002" max="11002" width="16.7109375" style="392" bestFit="1" customWidth="1"/>
    <col min="11003" max="11003" width="10.5703125" style="392" customWidth="1"/>
    <col min="11004" max="11004" width="16.7109375" style="392" customWidth="1"/>
    <col min="11005" max="11005" width="14.140625" style="392" customWidth="1"/>
    <col min="11006" max="11006" width="14.5703125" style="392" customWidth="1"/>
    <col min="11007" max="11007" width="30.85546875" style="392" customWidth="1"/>
    <col min="11008" max="11008" width="26.28515625" style="392" customWidth="1"/>
    <col min="11009" max="11251" width="9.140625" style="392"/>
    <col min="11252" max="11252" width="7.42578125" style="392" customWidth="1"/>
    <col min="11253" max="11253" width="9.140625" style="392"/>
    <col min="11254" max="11254" width="11.5703125" style="392" customWidth="1"/>
    <col min="11255" max="11255" width="9.140625" style="392"/>
    <col min="11256" max="11256" width="13.28515625" style="392" customWidth="1"/>
    <col min="11257" max="11257" width="11.42578125" style="392" customWidth="1"/>
    <col min="11258" max="11258" width="16.7109375" style="392" bestFit="1" customWidth="1"/>
    <col min="11259" max="11259" width="10.5703125" style="392" customWidth="1"/>
    <col min="11260" max="11260" width="16.7109375" style="392" customWidth="1"/>
    <col min="11261" max="11261" width="14.140625" style="392" customWidth="1"/>
    <col min="11262" max="11262" width="14.5703125" style="392" customWidth="1"/>
    <col min="11263" max="11263" width="30.85546875" style="392" customWidth="1"/>
    <col min="11264" max="11264" width="26.28515625" style="392" customWidth="1"/>
    <col min="11265" max="11507" width="9.140625" style="392"/>
    <col min="11508" max="11508" width="7.42578125" style="392" customWidth="1"/>
    <col min="11509" max="11509" width="9.140625" style="392"/>
    <col min="11510" max="11510" width="11.5703125" style="392" customWidth="1"/>
    <col min="11511" max="11511" width="9.140625" style="392"/>
    <col min="11512" max="11512" width="13.28515625" style="392" customWidth="1"/>
    <col min="11513" max="11513" width="11.42578125" style="392" customWidth="1"/>
    <col min="11514" max="11514" width="16.7109375" style="392" bestFit="1" customWidth="1"/>
    <col min="11515" max="11515" width="10.5703125" style="392" customWidth="1"/>
    <col min="11516" max="11516" width="16.7109375" style="392" customWidth="1"/>
    <col min="11517" max="11517" width="14.140625" style="392" customWidth="1"/>
    <col min="11518" max="11518" width="14.5703125" style="392" customWidth="1"/>
    <col min="11519" max="11519" width="30.85546875" style="392" customWidth="1"/>
    <col min="11520" max="11520" width="26.28515625" style="392" customWidth="1"/>
    <col min="11521" max="11763" width="9.140625" style="392"/>
    <col min="11764" max="11764" width="7.42578125" style="392" customWidth="1"/>
    <col min="11765" max="11765" width="9.140625" style="392"/>
    <col min="11766" max="11766" width="11.5703125" style="392" customWidth="1"/>
    <col min="11767" max="11767" width="9.140625" style="392"/>
    <col min="11768" max="11768" width="13.28515625" style="392" customWidth="1"/>
    <col min="11769" max="11769" width="11.42578125" style="392" customWidth="1"/>
    <col min="11770" max="11770" width="16.7109375" style="392" bestFit="1" customWidth="1"/>
    <col min="11771" max="11771" width="10.5703125" style="392" customWidth="1"/>
    <col min="11772" max="11772" width="16.7109375" style="392" customWidth="1"/>
    <col min="11773" max="11773" width="14.140625" style="392" customWidth="1"/>
    <col min="11774" max="11774" width="14.5703125" style="392" customWidth="1"/>
    <col min="11775" max="11775" width="30.85546875" style="392" customWidth="1"/>
    <col min="11776" max="11776" width="26.28515625" style="392" customWidth="1"/>
    <col min="11777" max="12019" width="9.140625" style="392"/>
    <col min="12020" max="12020" width="7.42578125" style="392" customWidth="1"/>
    <col min="12021" max="12021" width="9.140625" style="392"/>
    <col min="12022" max="12022" width="11.5703125" style="392" customWidth="1"/>
    <col min="12023" max="12023" width="9.140625" style="392"/>
    <col min="12024" max="12024" width="13.28515625" style="392" customWidth="1"/>
    <col min="12025" max="12025" width="11.42578125" style="392" customWidth="1"/>
    <col min="12026" max="12026" width="16.7109375" style="392" bestFit="1" customWidth="1"/>
    <col min="12027" max="12027" width="10.5703125" style="392" customWidth="1"/>
    <col min="12028" max="12028" width="16.7109375" style="392" customWidth="1"/>
    <col min="12029" max="12029" width="14.140625" style="392" customWidth="1"/>
    <col min="12030" max="12030" width="14.5703125" style="392" customWidth="1"/>
    <col min="12031" max="12031" width="30.85546875" style="392" customWidth="1"/>
    <col min="12032" max="12032" width="26.28515625" style="392" customWidth="1"/>
    <col min="12033" max="12275" width="9.140625" style="392"/>
    <col min="12276" max="12276" width="7.42578125" style="392" customWidth="1"/>
    <col min="12277" max="12277" width="9.140625" style="392"/>
    <col min="12278" max="12278" width="11.5703125" style="392" customWidth="1"/>
    <col min="12279" max="12279" width="9.140625" style="392"/>
    <col min="12280" max="12280" width="13.28515625" style="392" customWidth="1"/>
    <col min="12281" max="12281" width="11.42578125" style="392" customWidth="1"/>
    <col min="12282" max="12282" width="16.7109375" style="392" bestFit="1" customWidth="1"/>
    <col min="12283" max="12283" width="10.5703125" style="392" customWidth="1"/>
    <col min="12284" max="12284" width="16.7109375" style="392" customWidth="1"/>
    <col min="12285" max="12285" width="14.140625" style="392" customWidth="1"/>
    <col min="12286" max="12286" width="14.5703125" style="392" customWidth="1"/>
    <col min="12287" max="12287" width="30.85546875" style="392" customWidth="1"/>
    <col min="12288" max="12288" width="26.28515625" style="392" customWidth="1"/>
    <col min="12289" max="12531" width="9.140625" style="392"/>
    <col min="12532" max="12532" width="7.42578125" style="392" customWidth="1"/>
    <col min="12533" max="12533" width="9.140625" style="392"/>
    <col min="12534" max="12534" width="11.5703125" style="392" customWidth="1"/>
    <col min="12535" max="12535" width="9.140625" style="392"/>
    <col min="12536" max="12536" width="13.28515625" style="392" customWidth="1"/>
    <col min="12537" max="12537" width="11.42578125" style="392" customWidth="1"/>
    <col min="12538" max="12538" width="16.7109375" style="392" bestFit="1" customWidth="1"/>
    <col min="12539" max="12539" width="10.5703125" style="392" customWidth="1"/>
    <col min="12540" max="12540" width="16.7109375" style="392" customWidth="1"/>
    <col min="12541" max="12541" width="14.140625" style="392" customWidth="1"/>
    <col min="12542" max="12542" width="14.5703125" style="392" customWidth="1"/>
    <col min="12543" max="12543" width="30.85546875" style="392" customWidth="1"/>
    <col min="12544" max="12544" width="26.28515625" style="392" customWidth="1"/>
    <col min="12545" max="12787" width="9.140625" style="392"/>
    <col min="12788" max="12788" width="7.42578125" style="392" customWidth="1"/>
    <col min="12789" max="12789" width="9.140625" style="392"/>
    <col min="12790" max="12790" width="11.5703125" style="392" customWidth="1"/>
    <col min="12791" max="12791" width="9.140625" style="392"/>
    <col min="12792" max="12792" width="13.28515625" style="392" customWidth="1"/>
    <col min="12793" max="12793" width="11.42578125" style="392" customWidth="1"/>
    <col min="12794" max="12794" width="16.7109375" style="392" bestFit="1" customWidth="1"/>
    <col min="12795" max="12795" width="10.5703125" style="392" customWidth="1"/>
    <col min="12796" max="12796" width="16.7109375" style="392" customWidth="1"/>
    <col min="12797" max="12797" width="14.140625" style="392" customWidth="1"/>
    <col min="12798" max="12798" width="14.5703125" style="392" customWidth="1"/>
    <col min="12799" max="12799" width="30.85546875" style="392" customWidth="1"/>
    <col min="12800" max="12800" width="26.28515625" style="392" customWidth="1"/>
    <col min="12801" max="13043" width="9.140625" style="392"/>
    <col min="13044" max="13044" width="7.42578125" style="392" customWidth="1"/>
    <col min="13045" max="13045" width="9.140625" style="392"/>
    <col min="13046" max="13046" width="11.5703125" style="392" customWidth="1"/>
    <col min="13047" max="13047" width="9.140625" style="392"/>
    <col min="13048" max="13048" width="13.28515625" style="392" customWidth="1"/>
    <col min="13049" max="13049" width="11.42578125" style="392" customWidth="1"/>
    <col min="13050" max="13050" width="16.7109375" style="392" bestFit="1" customWidth="1"/>
    <col min="13051" max="13051" width="10.5703125" style="392" customWidth="1"/>
    <col min="13052" max="13052" width="16.7109375" style="392" customWidth="1"/>
    <col min="13053" max="13053" width="14.140625" style="392" customWidth="1"/>
    <col min="13054" max="13054" width="14.5703125" style="392" customWidth="1"/>
    <col min="13055" max="13055" width="30.85546875" style="392" customWidth="1"/>
    <col min="13056" max="13056" width="26.28515625" style="392" customWidth="1"/>
    <col min="13057" max="13299" width="9.140625" style="392"/>
    <col min="13300" max="13300" width="7.42578125" style="392" customWidth="1"/>
    <col min="13301" max="13301" width="9.140625" style="392"/>
    <col min="13302" max="13302" width="11.5703125" style="392" customWidth="1"/>
    <col min="13303" max="13303" width="9.140625" style="392"/>
    <col min="13304" max="13304" width="13.28515625" style="392" customWidth="1"/>
    <col min="13305" max="13305" width="11.42578125" style="392" customWidth="1"/>
    <col min="13306" max="13306" width="16.7109375" style="392" bestFit="1" customWidth="1"/>
    <col min="13307" max="13307" width="10.5703125" style="392" customWidth="1"/>
    <col min="13308" max="13308" width="16.7109375" style="392" customWidth="1"/>
    <col min="13309" max="13309" width="14.140625" style="392" customWidth="1"/>
    <col min="13310" max="13310" width="14.5703125" style="392" customWidth="1"/>
    <col min="13311" max="13311" width="30.85546875" style="392" customWidth="1"/>
    <col min="13312" max="13312" width="26.28515625" style="392" customWidth="1"/>
    <col min="13313" max="13555" width="9.140625" style="392"/>
    <col min="13556" max="13556" width="7.42578125" style="392" customWidth="1"/>
    <col min="13557" max="13557" width="9.140625" style="392"/>
    <col min="13558" max="13558" width="11.5703125" style="392" customWidth="1"/>
    <col min="13559" max="13559" width="9.140625" style="392"/>
    <col min="13560" max="13560" width="13.28515625" style="392" customWidth="1"/>
    <col min="13561" max="13561" width="11.42578125" style="392" customWidth="1"/>
    <col min="13562" max="13562" width="16.7109375" style="392" bestFit="1" customWidth="1"/>
    <col min="13563" max="13563" width="10.5703125" style="392" customWidth="1"/>
    <col min="13564" max="13564" width="16.7109375" style="392" customWidth="1"/>
    <col min="13565" max="13565" width="14.140625" style="392" customWidth="1"/>
    <col min="13566" max="13566" width="14.5703125" style="392" customWidth="1"/>
    <col min="13567" max="13567" width="30.85546875" style="392" customWidth="1"/>
    <col min="13568" max="13568" width="26.28515625" style="392" customWidth="1"/>
    <col min="13569" max="13811" width="9.140625" style="392"/>
    <col min="13812" max="13812" width="7.42578125" style="392" customWidth="1"/>
    <col min="13813" max="13813" width="9.140625" style="392"/>
    <col min="13814" max="13814" width="11.5703125" style="392" customWidth="1"/>
    <col min="13815" max="13815" width="9.140625" style="392"/>
    <col min="13816" max="13816" width="13.28515625" style="392" customWidth="1"/>
    <col min="13817" max="13817" width="11.42578125" style="392" customWidth="1"/>
    <col min="13818" max="13818" width="16.7109375" style="392" bestFit="1" customWidth="1"/>
    <col min="13819" max="13819" width="10.5703125" style="392" customWidth="1"/>
    <col min="13820" max="13820" width="16.7109375" style="392" customWidth="1"/>
    <col min="13821" max="13821" width="14.140625" style="392" customWidth="1"/>
    <col min="13822" max="13822" width="14.5703125" style="392" customWidth="1"/>
    <col min="13823" max="13823" width="30.85546875" style="392" customWidth="1"/>
    <col min="13824" max="13824" width="26.28515625" style="392" customWidth="1"/>
    <col min="13825" max="14067" width="9.140625" style="392"/>
    <col min="14068" max="14068" width="7.42578125" style="392" customWidth="1"/>
    <col min="14069" max="14069" width="9.140625" style="392"/>
    <col min="14070" max="14070" width="11.5703125" style="392" customWidth="1"/>
    <col min="14071" max="14071" width="9.140625" style="392"/>
    <col min="14072" max="14072" width="13.28515625" style="392" customWidth="1"/>
    <col min="14073" max="14073" width="11.42578125" style="392" customWidth="1"/>
    <col min="14074" max="14074" width="16.7109375" style="392" bestFit="1" customWidth="1"/>
    <col min="14075" max="14075" width="10.5703125" style="392" customWidth="1"/>
    <col min="14076" max="14076" width="16.7109375" style="392" customWidth="1"/>
    <col min="14077" max="14077" width="14.140625" style="392" customWidth="1"/>
    <col min="14078" max="14078" width="14.5703125" style="392" customWidth="1"/>
    <col min="14079" max="14079" width="30.85546875" style="392" customWidth="1"/>
    <col min="14080" max="14080" width="26.28515625" style="392" customWidth="1"/>
    <col min="14081" max="14323" width="9.140625" style="392"/>
    <col min="14324" max="14324" width="7.42578125" style="392" customWidth="1"/>
    <col min="14325" max="14325" width="9.140625" style="392"/>
    <col min="14326" max="14326" width="11.5703125" style="392" customWidth="1"/>
    <col min="14327" max="14327" width="9.140625" style="392"/>
    <col min="14328" max="14328" width="13.28515625" style="392" customWidth="1"/>
    <col min="14329" max="14329" width="11.42578125" style="392" customWidth="1"/>
    <col min="14330" max="14330" width="16.7109375" style="392" bestFit="1" customWidth="1"/>
    <col min="14331" max="14331" width="10.5703125" style="392" customWidth="1"/>
    <col min="14332" max="14332" width="16.7109375" style="392" customWidth="1"/>
    <col min="14333" max="14333" width="14.140625" style="392" customWidth="1"/>
    <col min="14334" max="14334" width="14.5703125" style="392" customWidth="1"/>
    <col min="14335" max="14335" width="30.85546875" style="392" customWidth="1"/>
    <col min="14336" max="14336" width="26.28515625" style="392" customWidth="1"/>
    <col min="14337" max="14579" width="9.140625" style="392"/>
    <col min="14580" max="14580" width="7.42578125" style="392" customWidth="1"/>
    <col min="14581" max="14581" width="9.140625" style="392"/>
    <col min="14582" max="14582" width="11.5703125" style="392" customWidth="1"/>
    <col min="14583" max="14583" width="9.140625" style="392"/>
    <col min="14584" max="14584" width="13.28515625" style="392" customWidth="1"/>
    <col min="14585" max="14585" width="11.42578125" style="392" customWidth="1"/>
    <col min="14586" max="14586" width="16.7109375" style="392" bestFit="1" customWidth="1"/>
    <col min="14587" max="14587" width="10.5703125" style="392" customWidth="1"/>
    <col min="14588" max="14588" width="16.7109375" style="392" customWidth="1"/>
    <col min="14589" max="14589" width="14.140625" style="392" customWidth="1"/>
    <col min="14590" max="14590" width="14.5703125" style="392" customWidth="1"/>
    <col min="14591" max="14591" width="30.85546875" style="392" customWidth="1"/>
    <col min="14592" max="14592" width="26.28515625" style="392" customWidth="1"/>
    <col min="14593" max="14835" width="9.140625" style="392"/>
    <col min="14836" max="14836" width="7.42578125" style="392" customWidth="1"/>
    <col min="14837" max="14837" width="9.140625" style="392"/>
    <col min="14838" max="14838" width="11.5703125" style="392" customWidth="1"/>
    <col min="14839" max="14839" width="9.140625" style="392"/>
    <col min="14840" max="14840" width="13.28515625" style="392" customWidth="1"/>
    <col min="14841" max="14841" width="11.42578125" style="392" customWidth="1"/>
    <col min="14842" max="14842" width="16.7109375" style="392" bestFit="1" customWidth="1"/>
    <col min="14843" max="14843" width="10.5703125" style="392" customWidth="1"/>
    <col min="14844" max="14844" width="16.7109375" style="392" customWidth="1"/>
    <col min="14845" max="14845" width="14.140625" style="392" customWidth="1"/>
    <col min="14846" max="14846" width="14.5703125" style="392" customWidth="1"/>
    <col min="14847" max="14847" width="30.85546875" style="392" customWidth="1"/>
    <col min="14848" max="14848" width="26.28515625" style="392" customWidth="1"/>
    <col min="14849" max="15091" width="9.140625" style="392"/>
    <col min="15092" max="15092" width="7.42578125" style="392" customWidth="1"/>
    <col min="15093" max="15093" width="9.140625" style="392"/>
    <col min="15094" max="15094" width="11.5703125" style="392" customWidth="1"/>
    <col min="15095" max="15095" width="9.140625" style="392"/>
    <col min="15096" max="15096" width="13.28515625" style="392" customWidth="1"/>
    <col min="15097" max="15097" width="11.42578125" style="392" customWidth="1"/>
    <col min="15098" max="15098" width="16.7109375" style="392" bestFit="1" customWidth="1"/>
    <col min="15099" max="15099" width="10.5703125" style="392" customWidth="1"/>
    <col min="15100" max="15100" width="16.7109375" style="392" customWidth="1"/>
    <col min="15101" max="15101" width="14.140625" style="392" customWidth="1"/>
    <col min="15102" max="15102" width="14.5703125" style="392" customWidth="1"/>
    <col min="15103" max="15103" width="30.85546875" style="392" customWidth="1"/>
    <col min="15104" max="15104" width="26.28515625" style="392" customWidth="1"/>
    <col min="15105" max="15347" width="9.140625" style="392"/>
    <col min="15348" max="15348" width="7.42578125" style="392" customWidth="1"/>
    <col min="15349" max="15349" width="9.140625" style="392"/>
    <col min="15350" max="15350" width="11.5703125" style="392" customWidth="1"/>
    <col min="15351" max="15351" width="9.140625" style="392"/>
    <col min="15352" max="15352" width="13.28515625" style="392" customWidth="1"/>
    <col min="15353" max="15353" width="11.42578125" style="392" customWidth="1"/>
    <col min="15354" max="15354" width="16.7109375" style="392" bestFit="1" customWidth="1"/>
    <col min="15355" max="15355" width="10.5703125" style="392" customWidth="1"/>
    <col min="15356" max="15356" width="16.7109375" style="392" customWidth="1"/>
    <col min="15357" max="15357" width="14.140625" style="392" customWidth="1"/>
    <col min="15358" max="15358" width="14.5703125" style="392" customWidth="1"/>
    <col min="15359" max="15359" width="30.85546875" style="392" customWidth="1"/>
    <col min="15360" max="15360" width="26.28515625" style="392" customWidth="1"/>
    <col min="15361" max="15603" width="9.140625" style="392"/>
    <col min="15604" max="15604" width="7.42578125" style="392" customWidth="1"/>
    <col min="15605" max="15605" width="9.140625" style="392"/>
    <col min="15606" max="15606" width="11.5703125" style="392" customWidth="1"/>
    <col min="15607" max="15607" width="9.140625" style="392"/>
    <col min="15608" max="15608" width="13.28515625" style="392" customWidth="1"/>
    <col min="15609" max="15609" width="11.42578125" style="392" customWidth="1"/>
    <col min="15610" max="15610" width="16.7109375" style="392" bestFit="1" customWidth="1"/>
    <col min="15611" max="15611" width="10.5703125" style="392" customWidth="1"/>
    <col min="15612" max="15612" width="16.7109375" style="392" customWidth="1"/>
    <col min="15613" max="15613" width="14.140625" style="392" customWidth="1"/>
    <col min="15614" max="15614" width="14.5703125" style="392" customWidth="1"/>
    <col min="15615" max="15615" width="30.85546875" style="392" customWidth="1"/>
    <col min="15616" max="15616" width="26.28515625" style="392" customWidth="1"/>
    <col min="15617" max="15859" width="9.140625" style="392"/>
    <col min="15860" max="15860" width="7.42578125" style="392" customWidth="1"/>
    <col min="15861" max="15861" width="9.140625" style="392"/>
    <col min="15862" max="15862" width="11.5703125" style="392" customWidth="1"/>
    <col min="15863" max="15863" width="9.140625" style="392"/>
    <col min="15864" max="15864" width="13.28515625" style="392" customWidth="1"/>
    <col min="15865" max="15865" width="11.42578125" style="392" customWidth="1"/>
    <col min="15866" max="15866" width="16.7109375" style="392" bestFit="1" customWidth="1"/>
    <col min="15867" max="15867" width="10.5703125" style="392" customWidth="1"/>
    <col min="15868" max="15868" width="16.7109375" style="392" customWidth="1"/>
    <col min="15869" max="15869" width="14.140625" style="392" customWidth="1"/>
    <col min="15870" max="15870" width="14.5703125" style="392" customWidth="1"/>
    <col min="15871" max="15871" width="30.85546875" style="392" customWidth="1"/>
    <col min="15872" max="15872" width="26.28515625" style="392" customWidth="1"/>
    <col min="15873" max="16115" width="9.140625" style="392"/>
    <col min="16116" max="16116" width="7.42578125" style="392" customWidth="1"/>
    <col min="16117" max="16117" width="9.140625" style="392"/>
    <col min="16118" max="16118" width="11.5703125" style="392" customWidth="1"/>
    <col min="16119" max="16119" width="9.140625" style="392"/>
    <col min="16120" max="16120" width="13.28515625" style="392" customWidth="1"/>
    <col min="16121" max="16121" width="11.42578125" style="392" customWidth="1"/>
    <col min="16122" max="16122" width="16.7109375" style="392" bestFit="1" customWidth="1"/>
    <col min="16123" max="16123" width="10.5703125" style="392" customWidth="1"/>
    <col min="16124" max="16124" width="16.7109375" style="392" customWidth="1"/>
    <col min="16125" max="16125" width="14.140625" style="392" customWidth="1"/>
    <col min="16126" max="16126" width="14.5703125" style="392" customWidth="1"/>
    <col min="16127" max="16127" width="30.85546875" style="392" customWidth="1"/>
    <col min="16128" max="16128" width="26.28515625" style="392" customWidth="1"/>
    <col min="16129" max="16384" width="9.140625" style="392"/>
  </cols>
  <sheetData>
    <row r="1" spans="2:13">
      <c r="B1" s="391"/>
      <c r="C1" s="391"/>
      <c r="D1" s="391"/>
      <c r="E1" s="391"/>
      <c r="F1" s="391"/>
      <c r="G1" s="391"/>
      <c r="H1" s="391"/>
      <c r="I1" s="391"/>
      <c r="J1" s="391"/>
      <c r="K1" s="391"/>
      <c r="L1" s="777" t="s">
        <v>188</v>
      </c>
      <c r="M1" s="777"/>
    </row>
    <row r="2" spans="2:13">
      <c r="B2" s="786" t="s">
        <v>189</v>
      </c>
      <c r="C2" s="786"/>
      <c r="D2" s="786"/>
      <c r="E2" s="786"/>
      <c r="F2" s="786"/>
      <c r="G2" s="786"/>
      <c r="H2" s="786"/>
      <c r="I2" s="786"/>
      <c r="J2" s="786"/>
      <c r="K2" s="786"/>
      <c r="L2" s="786"/>
      <c r="M2" s="786"/>
    </row>
    <row r="3" spans="2:13">
      <c r="B3" s="787"/>
      <c r="C3" s="787"/>
      <c r="D3" s="787"/>
      <c r="E3" s="787"/>
      <c r="F3" s="787"/>
      <c r="G3" s="787"/>
      <c r="H3" s="787"/>
      <c r="I3" s="787"/>
      <c r="J3" s="787"/>
      <c r="K3" s="787"/>
      <c r="L3" s="787"/>
      <c r="M3" s="787"/>
    </row>
    <row r="4" spans="2:13" ht="15" thickBot="1">
      <c r="B4" s="391"/>
      <c r="C4" s="391"/>
      <c r="D4" s="391"/>
      <c r="E4" s="391"/>
      <c r="F4" s="391"/>
      <c r="G4" s="391"/>
      <c r="H4" s="391"/>
      <c r="I4" s="391"/>
      <c r="J4" s="391"/>
      <c r="K4" s="391"/>
      <c r="L4" s="391"/>
      <c r="M4" s="393" t="s">
        <v>190</v>
      </c>
    </row>
    <row r="5" spans="2:13">
      <c r="B5" s="788" t="s">
        <v>68</v>
      </c>
      <c r="C5" s="791" t="s">
        <v>169</v>
      </c>
      <c r="D5" s="791" t="s">
        <v>191</v>
      </c>
      <c r="E5" s="791" t="s">
        <v>192</v>
      </c>
      <c r="F5" s="791" t="s">
        <v>193</v>
      </c>
      <c r="G5" s="791" t="s">
        <v>186</v>
      </c>
      <c r="H5" s="791" t="s">
        <v>194</v>
      </c>
      <c r="I5" s="791" t="s">
        <v>195</v>
      </c>
      <c r="J5" s="791" t="s">
        <v>196</v>
      </c>
      <c r="K5" s="791" t="s">
        <v>197</v>
      </c>
      <c r="L5" s="791" t="s">
        <v>198</v>
      </c>
      <c r="M5" s="794" t="s">
        <v>127</v>
      </c>
    </row>
    <row r="6" spans="2:13">
      <c r="B6" s="789"/>
      <c r="C6" s="792"/>
      <c r="D6" s="792"/>
      <c r="E6" s="792"/>
      <c r="F6" s="792"/>
      <c r="G6" s="792"/>
      <c r="H6" s="792"/>
      <c r="I6" s="792"/>
      <c r="J6" s="792"/>
      <c r="K6" s="792"/>
      <c r="L6" s="792"/>
      <c r="M6" s="795"/>
    </row>
    <row r="7" spans="2:13" ht="15" thickBot="1">
      <c r="B7" s="790"/>
      <c r="C7" s="793"/>
      <c r="D7" s="793"/>
      <c r="E7" s="793"/>
      <c r="F7" s="793"/>
      <c r="G7" s="793"/>
      <c r="H7" s="793"/>
      <c r="I7" s="793"/>
      <c r="J7" s="793"/>
      <c r="K7" s="793"/>
      <c r="L7" s="793"/>
      <c r="M7" s="796"/>
    </row>
    <row r="8" spans="2:13">
      <c r="B8" s="797" t="s">
        <v>50</v>
      </c>
      <c r="C8" s="394" t="s">
        <v>199</v>
      </c>
      <c r="D8" s="395">
        <v>0</v>
      </c>
      <c r="E8" s="396">
        <v>53271.12</v>
      </c>
      <c r="F8" s="396">
        <v>197.51300000000001</v>
      </c>
      <c r="G8" s="396">
        <v>0</v>
      </c>
      <c r="H8" s="396">
        <v>244.624</v>
      </c>
      <c r="I8" s="396">
        <v>0.01</v>
      </c>
      <c r="J8" s="396">
        <v>21893.993999999999</v>
      </c>
      <c r="K8" s="396">
        <v>14957.966</v>
      </c>
      <c r="L8" s="396">
        <v>90565.217000000004</v>
      </c>
      <c r="M8" s="397">
        <v>0.31292999999999999</v>
      </c>
    </row>
    <row r="9" spans="2:13">
      <c r="B9" s="798"/>
      <c r="C9" s="398" t="s">
        <v>121</v>
      </c>
      <c r="D9" s="399">
        <v>1.3</v>
      </c>
      <c r="E9" s="400">
        <v>109187.617</v>
      </c>
      <c r="F9" s="400">
        <v>1422.021</v>
      </c>
      <c r="G9" s="400">
        <v>0</v>
      </c>
      <c r="H9" s="400">
        <v>766.26800000000003</v>
      </c>
      <c r="I9" s="400">
        <v>0</v>
      </c>
      <c r="J9" s="400">
        <v>1090.3040000000001</v>
      </c>
      <c r="K9" s="400">
        <v>20300.117999999999</v>
      </c>
      <c r="L9" s="400">
        <v>132766.32800000001</v>
      </c>
      <c r="M9" s="401">
        <v>1680.0562199999999</v>
      </c>
    </row>
    <row r="10" spans="2:13">
      <c r="B10" s="798"/>
      <c r="C10" s="398" t="s">
        <v>122</v>
      </c>
      <c r="D10" s="399">
        <v>10.8</v>
      </c>
      <c r="E10" s="400">
        <v>19833.669999999998</v>
      </c>
      <c r="F10" s="400">
        <v>1065.5329999999999</v>
      </c>
      <c r="G10" s="400">
        <v>0.53900000000000003</v>
      </c>
      <c r="H10" s="400">
        <v>258.08300000000003</v>
      </c>
      <c r="I10" s="400">
        <v>0.126</v>
      </c>
      <c r="J10" s="400">
        <v>73.644999999999996</v>
      </c>
      <c r="K10" s="400">
        <v>1788.8409999999999</v>
      </c>
      <c r="L10" s="400">
        <v>23020.311000000002</v>
      </c>
      <c r="M10" s="401">
        <v>2491.2472900000002</v>
      </c>
    </row>
    <row r="11" spans="2:13">
      <c r="B11" s="798"/>
      <c r="C11" s="398" t="s">
        <v>123</v>
      </c>
      <c r="D11" s="399">
        <v>26.5</v>
      </c>
      <c r="E11" s="400">
        <v>3114.623</v>
      </c>
      <c r="F11" s="400">
        <v>945.27499999999998</v>
      </c>
      <c r="G11" s="400">
        <v>4405.5050000000001</v>
      </c>
      <c r="H11" s="400">
        <v>108.366</v>
      </c>
      <c r="I11" s="400">
        <v>176.24700000000001</v>
      </c>
      <c r="J11" s="400">
        <v>44.655999999999999</v>
      </c>
      <c r="K11" s="400">
        <v>184.29400000000001</v>
      </c>
      <c r="L11" s="400">
        <v>8802.7189999999991</v>
      </c>
      <c r="M11" s="401">
        <v>2336.8442999999997</v>
      </c>
    </row>
    <row r="12" spans="2:13">
      <c r="B12" s="798"/>
      <c r="C12" s="398" t="s">
        <v>124</v>
      </c>
      <c r="D12" s="399">
        <v>60.1</v>
      </c>
      <c r="E12" s="400">
        <v>5.0000000000000001E-3</v>
      </c>
      <c r="F12" s="400">
        <v>0.32800000000000001</v>
      </c>
      <c r="G12" s="400">
        <v>3415.5630000000001</v>
      </c>
      <c r="H12" s="400">
        <v>0</v>
      </c>
      <c r="I12" s="400">
        <v>372.26600000000002</v>
      </c>
      <c r="J12" s="400">
        <v>21.92</v>
      </c>
      <c r="K12" s="400">
        <v>18.306999999999999</v>
      </c>
      <c r="L12" s="400">
        <v>3456.123</v>
      </c>
      <c r="M12" s="401">
        <v>2078.8287099999998</v>
      </c>
    </row>
    <row r="13" spans="2:13" ht="15" thickBot="1">
      <c r="B13" s="798"/>
      <c r="C13" s="402" t="s">
        <v>125</v>
      </c>
      <c r="D13" s="403">
        <v>95.4</v>
      </c>
      <c r="E13" s="404">
        <v>0</v>
      </c>
      <c r="F13" s="404">
        <v>3.5999999999999997E-2</v>
      </c>
      <c r="G13" s="404">
        <v>8428.5849999999991</v>
      </c>
      <c r="H13" s="404">
        <v>4.0000000000000001E-3</v>
      </c>
      <c r="I13" s="404">
        <v>3662.6689999999999</v>
      </c>
      <c r="J13" s="404">
        <v>1135.6189999999999</v>
      </c>
      <c r="K13" s="404">
        <v>117.551</v>
      </c>
      <c r="L13" s="404">
        <v>9681.7950000000001</v>
      </c>
      <c r="M13" s="405">
        <v>9236.1654999999992</v>
      </c>
    </row>
    <row r="14" spans="2:13" ht="15.75" thickTop="1" thickBot="1">
      <c r="B14" s="799"/>
      <c r="C14" s="800" t="s">
        <v>7</v>
      </c>
      <c r="D14" s="801"/>
      <c r="E14" s="406">
        <f>E8+E9+E10+E11+E12+E13</f>
        <v>185407.035</v>
      </c>
      <c r="F14" s="406">
        <f t="shared" ref="F14:L14" si="0">F8+F9+F10+F11+F12+F13</f>
        <v>3630.7060000000001</v>
      </c>
      <c r="G14" s="406">
        <f t="shared" si="0"/>
        <v>16250.191999999999</v>
      </c>
      <c r="H14" s="406">
        <f t="shared" si="0"/>
        <v>1377.345</v>
      </c>
      <c r="I14" s="406">
        <f t="shared" si="0"/>
        <v>4211.3180000000002</v>
      </c>
      <c r="J14" s="406">
        <f t="shared" si="0"/>
        <v>24260.137999999995</v>
      </c>
      <c r="K14" s="406">
        <f t="shared" si="0"/>
        <v>37367.077000000005</v>
      </c>
      <c r="L14" s="406">
        <f t="shared" si="0"/>
        <v>268292.49300000002</v>
      </c>
      <c r="M14" s="407">
        <f>M13+M12+M11+M10+M9+M8</f>
        <v>17823.454949999996</v>
      </c>
    </row>
    <row r="15" spans="2:13" ht="15" thickTop="1">
      <c r="B15" s="802" t="s">
        <v>200</v>
      </c>
      <c r="C15" s="398" t="s">
        <v>199</v>
      </c>
      <c r="D15" s="399">
        <v>0</v>
      </c>
      <c r="E15" s="400">
        <v>49980.767999999996</v>
      </c>
      <c r="F15" s="400">
        <v>288.20699999999999</v>
      </c>
      <c r="G15" s="400">
        <v>0</v>
      </c>
      <c r="H15" s="400">
        <v>211.57300000000001</v>
      </c>
      <c r="I15" s="400">
        <v>0</v>
      </c>
      <c r="J15" s="400">
        <v>37825.936000000002</v>
      </c>
      <c r="K15" s="400">
        <v>16341.553</v>
      </c>
      <c r="L15" s="400">
        <v>104648.037</v>
      </c>
      <c r="M15" s="401">
        <v>0.99803999999999993</v>
      </c>
    </row>
    <row r="16" spans="2:13">
      <c r="B16" s="798"/>
      <c r="C16" s="398" t="s">
        <v>121</v>
      </c>
      <c r="D16" s="399">
        <v>1.3</v>
      </c>
      <c r="E16" s="400">
        <v>115955.734</v>
      </c>
      <c r="F16" s="400">
        <v>1399.17</v>
      </c>
      <c r="G16" s="400">
        <v>0</v>
      </c>
      <c r="H16" s="400">
        <v>751.577</v>
      </c>
      <c r="I16" s="400">
        <v>0</v>
      </c>
      <c r="J16" s="400">
        <v>728.54700000000003</v>
      </c>
      <c r="K16" s="400">
        <v>21049.18</v>
      </c>
      <c r="L16" s="400">
        <v>139884.20800000001</v>
      </c>
      <c r="M16" s="401">
        <v>1778.38059</v>
      </c>
    </row>
    <row r="17" spans="2:13">
      <c r="B17" s="798"/>
      <c r="C17" s="398" t="s">
        <v>122</v>
      </c>
      <c r="D17" s="399">
        <v>10.7</v>
      </c>
      <c r="E17" s="400">
        <v>20767.59</v>
      </c>
      <c r="F17" s="400">
        <v>700.44899999999996</v>
      </c>
      <c r="G17" s="400">
        <v>0</v>
      </c>
      <c r="H17" s="400">
        <v>233.74199999999999</v>
      </c>
      <c r="I17" s="400">
        <v>0</v>
      </c>
      <c r="J17" s="400">
        <v>67.524000000000001</v>
      </c>
      <c r="K17" s="400">
        <v>1489.1969999999999</v>
      </c>
      <c r="L17" s="400">
        <v>23258.502</v>
      </c>
      <c r="M17" s="401">
        <v>2481.0073500000003</v>
      </c>
    </row>
    <row r="18" spans="2:13">
      <c r="B18" s="798"/>
      <c r="C18" s="398" t="s">
        <v>123</v>
      </c>
      <c r="D18" s="399">
        <v>30</v>
      </c>
      <c r="E18" s="400">
        <v>4734.3900000000003</v>
      </c>
      <c r="F18" s="400">
        <v>296.73899999999998</v>
      </c>
      <c r="G18" s="400">
        <v>4882.2370000000001</v>
      </c>
      <c r="H18" s="400">
        <v>103.023</v>
      </c>
      <c r="I18" s="400">
        <v>200.702</v>
      </c>
      <c r="J18" s="400">
        <v>103.855</v>
      </c>
      <c r="K18" s="400">
        <v>151.512</v>
      </c>
      <c r="L18" s="400">
        <v>10271.755999999999</v>
      </c>
      <c r="M18" s="401">
        <v>3076.7157900000002</v>
      </c>
    </row>
    <row r="19" spans="2:13">
      <c r="B19" s="798"/>
      <c r="C19" s="398" t="s">
        <v>124</v>
      </c>
      <c r="D19" s="399">
        <v>54</v>
      </c>
      <c r="E19" s="400">
        <v>0</v>
      </c>
      <c r="F19" s="400">
        <v>0.03</v>
      </c>
      <c r="G19" s="400">
        <v>3100.1320000000001</v>
      </c>
      <c r="H19" s="400">
        <v>0</v>
      </c>
      <c r="I19" s="400">
        <v>232.98699999999999</v>
      </c>
      <c r="J19" s="400">
        <v>197.70500000000001</v>
      </c>
      <c r="K19" s="400">
        <v>28.53</v>
      </c>
      <c r="L19" s="400">
        <v>3326.3969999999999</v>
      </c>
      <c r="M19" s="401">
        <v>1797.38859</v>
      </c>
    </row>
    <row r="20" spans="2:13" ht="15" thickBot="1">
      <c r="B20" s="798"/>
      <c r="C20" s="402" t="s">
        <v>125</v>
      </c>
      <c r="D20" s="403">
        <v>94.3</v>
      </c>
      <c r="E20" s="404">
        <v>0</v>
      </c>
      <c r="F20" s="404">
        <v>0</v>
      </c>
      <c r="G20" s="404">
        <v>10446.465</v>
      </c>
      <c r="H20" s="404">
        <v>0</v>
      </c>
      <c r="I20" s="404">
        <v>3636.0149999999999</v>
      </c>
      <c r="J20" s="404">
        <v>858.87</v>
      </c>
      <c r="K20" s="404">
        <v>139.898</v>
      </c>
      <c r="L20" s="404">
        <v>11445.233</v>
      </c>
      <c r="M20" s="405">
        <v>10796.94722</v>
      </c>
    </row>
    <row r="21" spans="2:13" ht="15.75" thickTop="1" thickBot="1">
      <c r="B21" s="799"/>
      <c r="C21" s="800" t="s">
        <v>7</v>
      </c>
      <c r="D21" s="801"/>
      <c r="E21" s="406">
        <f t="shared" ref="E21:M21" si="1">E15+E16+E17+E18+E19+E20</f>
        <v>191438.48199999999</v>
      </c>
      <c r="F21" s="406">
        <f t="shared" si="1"/>
        <v>2684.5950000000003</v>
      </c>
      <c r="G21" s="406">
        <f t="shared" si="1"/>
        <v>18428.834000000003</v>
      </c>
      <c r="H21" s="406">
        <f t="shared" si="1"/>
        <v>1299.915</v>
      </c>
      <c r="I21" s="406">
        <f t="shared" si="1"/>
        <v>4069.7039999999997</v>
      </c>
      <c r="J21" s="406">
        <f t="shared" si="1"/>
        <v>39782.437000000005</v>
      </c>
      <c r="K21" s="406">
        <f t="shared" si="1"/>
        <v>39199.870000000003</v>
      </c>
      <c r="L21" s="406">
        <f t="shared" si="1"/>
        <v>292834.13299999997</v>
      </c>
      <c r="M21" s="407">
        <f t="shared" si="1"/>
        <v>19931.437579999998</v>
      </c>
    </row>
    <row r="22" spans="2:13" ht="15" thickTop="1">
      <c r="B22" s="802" t="s">
        <v>51</v>
      </c>
      <c r="C22" s="398" t="s">
        <v>199</v>
      </c>
      <c r="D22" s="399">
        <v>0</v>
      </c>
      <c r="E22" s="400">
        <v>51797.531000000003</v>
      </c>
      <c r="F22" s="400">
        <v>133.90299999999999</v>
      </c>
      <c r="G22" s="400">
        <v>0</v>
      </c>
      <c r="H22" s="400">
        <v>188.73599999999999</v>
      </c>
      <c r="I22" s="400">
        <v>0.56299999999999994</v>
      </c>
      <c r="J22" s="400">
        <v>40791.784</v>
      </c>
      <c r="K22" s="400">
        <v>17177.422999999999</v>
      </c>
      <c r="L22" s="400">
        <v>110089.37699999999</v>
      </c>
      <c r="M22" s="401">
        <v>0.879</v>
      </c>
    </row>
    <row r="23" spans="2:13">
      <c r="B23" s="798"/>
      <c r="C23" s="398" t="s">
        <v>121</v>
      </c>
      <c r="D23" s="399">
        <v>1.2</v>
      </c>
      <c r="E23" s="400">
        <v>119313.039</v>
      </c>
      <c r="F23" s="400">
        <v>1253.479</v>
      </c>
      <c r="G23" s="400">
        <v>0</v>
      </c>
      <c r="H23" s="400">
        <v>751.41200000000003</v>
      </c>
      <c r="I23" s="400">
        <v>0</v>
      </c>
      <c r="J23" s="400">
        <v>715.21699999999998</v>
      </c>
      <c r="K23" s="400">
        <v>21300.326000000001</v>
      </c>
      <c r="L23" s="400">
        <v>143333.473</v>
      </c>
      <c r="M23" s="401">
        <v>1722.3833500000001</v>
      </c>
    </row>
    <row r="24" spans="2:13">
      <c r="B24" s="798"/>
      <c r="C24" s="398" t="s">
        <v>122</v>
      </c>
      <c r="D24" s="399">
        <v>10.8</v>
      </c>
      <c r="E24" s="400">
        <v>20951.903999999999</v>
      </c>
      <c r="F24" s="400">
        <v>658.77700000000004</v>
      </c>
      <c r="G24" s="400">
        <v>4.0000000000000001E-3</v>
      </c>
      <c r="H24" s="400">
        <v>255.30699999999999</v>
      </c>
      <c r="I24" s="400">
        <v>0</v>
      </c>
      <c r="J24" s="400">
        <v>82.647999999999996</v>
      </c>
      <c r="K24" s="400">
        <v>1509.866</v>
      </c>
      <c r="L24" s="400">
        <v>23458.506000000001</v>
      </c>
      <c r="M24" s="401">
        <v>2539.0860699999998</v>
      </c>
    </row>
    <row r="25" spans="2:13">
      <c r="B25" s="798"/>
      <c r="C25" s="398" t="s">
        <v>123</v>
      </c>
      <c r="D25" s="399">
        <v>30</v>
      </c>
      <c r="E25" s="400">
        <v>3442.0250000000001</v>
      </c>
      <c r="F25" s="400">
        <v>154.542</v>
      </c>
      <c r="G25" s="400">
        <v>4927.9110000000001</v>
      </c>
      <c r="H25" s="400">
        <v>58.527000000000001</v>
      </c>
      <c r="I25" s="400">
        <v>226.583</v>
      </c>
      <c r="J25" s="400">
        <v>95.828000000000003</v>
      </c>
      <c r="K25" s="400">
        <v>174.16800000000001</v>
      </c>
      <c r="L25" s="400">
        <v>8853.0010000000002</v>
      </c>
      <c r="M25" s="401">
        <v>2659.4672400000004</v>
      </c>
    </row>
    <row r="26" spans="2:13">
      <c r="B26" s="798"/>
      <c r="C26" s="398" t="s">
        <v>124</v>
      </c>
      <c r="D26" s="399">
        <v>53.7</v>
      </c>
      <c r="E26" s="400">
        <v>0</v>
      </c>
      <c r="F26" s="400">
        <v>0.19700000000000001</v>
      </c>
      <c r="G26" s="400">
        <v>4164.2560000000003</v>
      </c>
      <c r="H26" s="400">
        <v>0</v>
      </c>
      <c r="I26" s="400">
        <v>259.31599999999997</v>
      </c>
      <c r="J26" s="400">
        <v>189.673</v>
      </c>
      <c r="K26" s="400">
        <v>21.148</v>
      </c>
      <c r="L26" s="400">
        <v>4375.2740000000003</v>
      </c>
      <c r="M26" s="401">
        <v>2349.2018499999999</v>
      </c>
    </row>
    <row r="27" spans="2:13" ht="15" thickBot="1">
      <c r="B27" s="798"/>
      <c r="C27" s="402" t="s">
        <v>125</v>
      </c>
      <c r="D27" s="403">
        <v>95</v>
      </c>
      <c r="E27" s="404">
        <v>0.1</v>
      </c>
      <c r="F27" s="404">
        <v>5.0000000000000001E-3</v>
      </c>
      <c r="G27" s="404">
        <v>10688.689</v>
      </c>
      <c r="H27" s="404">
        <v>1E-3</v>
      </c>
      <c r="I27" s="404">
        <v>3789.873</v>
      </c>
      <c r="J27" s="404">
        <v>893.16399999999999</v>
      </c>
      <c r="K27" s="404">
        <v>127.986</v>
      </c>
      <c r="L27" s="404">
        <v>11709.945</v>
      </c>
      <c r="M27" s="405">
        <v>11122.380080000001</v>
      </c>
    </row>
    <row r="28" spans="2:13" ht="15.75" thickTop="1" thickBot="1">
      <c r="B28" s="803"/>
      <c r="C28" s="804" t="s">
        <v>7</v>
      </c>
      <c r="D28" s="805"/>
      <c r="E28" s="408">
        <f t="shared" ref="E28:M28" si="2">E22+E23+E24+E25+E26+E27</f>
        <v>195504.59900000002</v>
      </c>
      <c r="F28" s="408">
        <f t="shared" si="2"/>
        <v>2200.9030000000002</v>
      </c>
      <c r="G28" s="408">
        <f t="shared" si="2"/>
        <v>19780.86</v>
      </c>
      <c r="H28" s="408">
        <f t="shared" si="2"/>
        <v>1253.9829999999999</v>
      </c>
      <c r="I28" s="408">
        <f t="shared" si="2"/>
        <v>4276.335</v>
      </c>
      <c r="J28" s="408">
        <f t="shared" si="2"/>
        <v>42768.313999999998</v>
      </c>
      <c r="K28" s="408">
        <f t="shared" si="2"/>
        <v>40310.916999999994</v>
      </c>
      <c r="L28" s="408">
        <f t="shared" si="2"/>
        <v>301819.57599999994</v>
      </c>
      <c r="M28" s="409">
        <f t="shared" si="2"/>
        <v>20393.39759</v>
      </c>
    </row>
  </sheetData>
  <mergeCells count="21">
    <mergeCell ref="B8:B14"/>
    <mergeCell ref="C14:D14"/>
    <mergeCell ref="B15:B21"/>
    <mergeCell ref="C21:D21"/>
    <mergeCell ref="B22:B28"/>
    <mergeCell ref="C28:D28"/>
    <mergeCell ref="L1:M1"/>
    <mergeCell ref="B2:M2"/>
    <mergeCell ref="B3:M3"/>
    <mergeCell ref="B5:B7"/>
    <mergeCell ref="C5:C7"/>
    <mergeCell ref="D5:D7"/>
    <mergeCell ref="E5:E7"/>
    <mergeCell ref="F5:F7"/>
    <mergeCell ref="G5:G7"/>
    <mergeCell ref="H5:H7"/>
    <mergeCell ref="J5:J7"/>
    <mergeCell ref="K5:K7"/>
    <mergeCell ref="L5:L7"/>
    <mergeCell ref="M5:M7"/>
    <mergeCell ref="I5:I7"/>
  </mergeCells>
  <pageMargins left="0.15748031496062992" right="0.15748031496062992" top="0.74803149606299213" bottom="0.74803149606299213" header="0.31496062992125984" footer="0.31496062992125984"/>
  <pageSetup paperSize="9" scale="75" orientation="landscape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B1:O21"/>
  <sheetViews>
    <sheetView workbookViewId="0"/>
  </sheetViews>
  <sheetFormatPr defaultRowHeight="12.75"/>
  <cols>
    <col min="1" max="1" width="3.42578125" style="410" customWidth="1"/>
    <col min="2" max="2" width="50.7109375" style="410" customWidth="1"/>
    <col min="3" max="12" width="9.7109375" style="410" customWidth="1"/>
    <col min="13" max="256" width="9.140625" style="410"/>
    <col min="257" max="257" width="7" style="410" customWidth="1"/>
    <col min="258" max="258" width="50.7109375" style="410" customWidth="1"/>
    <col min="259" max="268" width="9.7109375" style="410" customWidth="1"/>
    <col min="269" max="512" width="9.140625" style="410"/>
    <col min="513" max="513" width="7" style="410" customWidth="1"/>
    <col min="514" max="514" width="50.7109375" style="410" customWidth="1"/>
    <col min="515" max="524" width="9.7109375" style="410" customWidth="1"/>
    <col min="525" max="768" width="9.140625" style="410"/>
    <col min="769" max="769" width="7" style="410" customWidth="1"/>
    <col min="770" max="770" width="50.7109375" style="410" customWidth="1"/>
    <col min="771" max="780" width="9.7109375" style="410" customWidth="1"/>
    <col min="781" max="1024" width="9.140625" style="410"/>
    <col min="1025" max="1025" width="7" style="410" customWidth="1"/>
    <col min="1026" max="1026" width="50.7109375" style="410" customWidth="1"/>
    <col min="1027" max="1036" width="9.7109375" style="410" customWidth="1"/>
    <col min="1037" max="1280" width="9.140625" style="410"/>
    <col min="1281" max="1281" width="7" style="410" customWidth="1"/>
    <col min="1282" max="1282" width="50.7109375" style="410" customWidth="1"/>
    <col min="1283" max="1292" width="9.7109375" style="410" customWidth="1"/>
    <col min="1293" max="1536" width="9.140625" style="410"/>
    <col min="1537" max="1537" width="7" style="410" customWidth="1"/>
    <col min="1538" max="1538" width="50.7109375" style="410" customWidth="1"/>
    <col min="1539" max="1548" width="9.7109375" style="410" customWidth="1"/>
    <col min="1549" max="1792" width="9.140625" style="410"/>
    <col min="1793" max="1793" width="7" style="410" customWidth="1"/>
    <col min="1794" max="1794" width="50.7109375" style="410" customWidth="1"/>
    <col min="1795" max="1804" width="9.7109375" style="410" customWidth="1"/>
    <col min="1805" max="2048" width="9.140625" style="410"/>
    <col min="2049" max="2049" width="7" style="410" customWidth="1"/>
    <col min="2050" max="2050" width="50.7109375" style="410" customWidth="1"/>
    <col min="2051" max="2060" width="9.7109375" style="410" customWidth="1"/>
    <col min="2061" max="2304" width="9.140625" style="410"/>
    <col min="2305" max="2305" width="7" style="410" customWidth="1"/>
    <col min="2306" max="2306" width="50.7109375" style="410" customWidth="1"/>
    <col min="2307" max="2316" width="9.7109375" style="410" customWidth="1"/>
    <col min="2317" max="2560" width="9.140625" style="410"/>
    <col min="2561" max="2561" width="7" style="410" customWidth="1"/>
    <col min="2562" max="2562" width="50.7109375" style="410" customWidth="1"/>
    <col min="2563" max="2572" width="9.7109375" style="410" customWidth="1"/>
    <col min="2573" max="2816" width="9.140625" style="410"/>
    <col min="2817" max="2817" width="7" style="410" customWidth="1"/>
    <col min="2818" max="2818" width="50.7109375" style="410" customWidth="1"/>
    <col min="2819" max="2828" width="9.7109375" style="410" customWidth="1"/>
    <col min="2829" max="3072" width="9.140625" style="410"/>
    <col min="3073" max="3073" width="7" style="410" customWidth="1"/>
    <col min="3074" max="3074" width="50.7109375" style="410" customWidth="1"/>
    <col min="3075" max="3084" width="9.7109375" style="410" customWidth="1"/>
    <col min="3085" max="3328" width="9.140625" style="410"/>
    <col min="3329" max="3329" width="7" style="410" customWidth="1"/>
    <col min="3330" max="3330" width="50.7109375" style="410" customWidth="1"/>
    <col min="3331" max="3340" width="9.7109375" style="410" customWidth="1"/>
    <col min="3341" max="3584" width="9.140625" style="410"/>
    <col min="3585" max="3585" width="7" style="410" customWidth="1"/>
    <col min="3586" max="3586" width="50.7109375" style="410" customWidth="1"/>
    <col min="3587" max="3596" width="9.7109375" style="410" customWidth="1"/>
    <col min="3597" max="3840" width="9.140625" style="410"/>
    <col min="3841" max="3841" width="7" style="410" customWidth="1"/>
    <col min="3842" max="3842" width="50.7109375" style="410" customWidth="1"/>
    <col min="3843" max="3852" width="9.7109375" style="410" customWidth="1"/>
    <col min="3853" max="4096" width="9.140625" style="410"/>
    <col min="4097" max="4097" width="7" style="410" customWidth="1"/>
    <col min="4098" max="4098" width="50.7109375" style="410" customWidth="1"/>
    <col min="4099" max="4108" width="9.7109375" style="410" customWidth="1"/>
    <col min="4109" max="4352" width="9.140625" style="410"/>
    <col min="4353" max="4353" width="7" style="410" customWidth="1"/>
    <col min="4354" max="4354" width="50.7109375" style="410" customWidth="1"/>
    <col min="4355" max="4364" width="9.7109375" style="410" customWidth="1"/>
    <col min="4365" max="4608" width="9.140625" style="410"/>
    <col min="4609" max="4609" width="7" style="410" customWidth="1"/>
    <col min="4610" max="4610" width="50.7109375" style="410" customWidth="1"/>
    <col min="4611" max="4620" width="9.7109375" style="410" customWidth="1"/>
    <col min="4621" max="4864" width="9.140625" style="410"/>
    <col min="4865" max="4865" width="7" style="410" customWidth="1"/>
    <col min="4866" max="4866" width="50.7109375" style="410" customWidth="1"/>
    <col min="4867" max="4876" width="9.7109375" style="410" customWidth="1"/>
    <col min="4877" max="5120" width="9.140625" style="410"/>
    <col min="5121" max="5121" width="7" style="410" customWidth="1"/>
    <col min="5122" max="5122" width="50.7109375" style="410" customWidth="1"/>
    <col min="5123" max="5132" width="9.7109375" style="410" customWidth="1"/>
    <col min="5133" max="5376" width="9.140625" style="410"/>
    <col min="5377" max="5377" width="7" style="410" customWidth="1"/>
    <col min="5378" max="5378" width="50.7109375" style="410" customWidth="1"/>
    <col min="5379" max="5388" width="9.7109375" style="410" customWidth="1"/>
    <col min="5389" max="5632" width="9.140625" style="410"/>
    <col min="5633" max="5633" width="7" style="410" customWidth="1"/>
    <col min="5634" max="5634" width="50.7109375" style="410" customWidth="1"/>
    <col min="5635" max="5644" width="9.7109375" style="410" customWidth="1"/>
    <col min="5645" max="5888" width="9.140625" style="410"/>
    <col min="5889" max="5889" width="7" style="410" customWidth="1"/>
    <col min="5890" max="5890" width="50.7109375" style="410" customWidth="1"/>
    <col min="5891" max="5900" width="9.7109375" style="410" customWidth="1"/>
    <col min="5901" max="6144" width="9.140625" style="410"/>
    <col min="6145" max="6145" width="7" style="410" customWidth="1"/>
    <col min="6146" max="6146" width="50.7109375" style="410" customWidth="1"/>
    <col min="6147" max="6156" width="9.7109375" style="410" customWidth="1"/>
    <col min="6157" max="6400" width="9.140625" style="410"/>
    <col min="6401" max="6401" width="7" style="410" customWidth="1"/>
    <col min="6402" max="6402" width="50.7109375" style="410" customWidth="1"/>
    <col min="6403" max="6412" width="9.7109375" style="410" customWidth="1"/>
    <col min="6413" max="6656" width="9.140625" style="410"/>
    <col min="6657" max="6657" width="7" style="410" customWidth="1"/>
    <col min="6658" max="6658" width="50.7109375" style="410" customWidth="1"/>
    <col min="6659" max="6668" width="9.7109375" style="410" customWidth="1"/>
    <col min="6669" max="6912" width="9.140625" style="410"/>
    <col min="6913" max="6913" width="7" style="410" customWidth="1"/>
    <col min="6914" max="6914" width="50.7109375" style="410" customWidth="1"/>
    <col min="6915" max="6924" width="9.7109375" style="410" customWidth="1"/>
    <col min="6925" max="7168" width="9.140625" style="410"/>
    <col min="7169" max="7169" width="7" style="410" customWidth="1"/>
    <col min="7170" max="7170" width="50.7109375" style="410" customWidth="1"/>
    <col min="7171" max="7180" width="9.7109375" style="410" customWidth="1"/>
    <col min="7181" max="7424" width="9.140625" style="410"/>
    <col min="7425" max="7425" width="7" style="410" customWidth="1"/>
    <col min="7426" max="7426" width="50.7109375" style="410" customWidth="1"/>
    <col min="7427" max="7436" width="9.7109375" style="410" customWidth="1"/>
    <col min="7437" max="7680" width="9.140625" style="410"/>
    <col min="7681" max="7681" width="7" style="410" customWidth="1"/>
    <col min="7682" max="7682" width="50.7109375" style="410" customWidth="1"/>
    <col min="7683" max="7692" width="9.7109375" style="410" customWidth="1"/>
    <col min="7693" max="7936" width="9.140625" style="410"/>
    <col min="7937" max="7937" width="7" style="410" customWidth="1"/>
    <col min="7938" max="7938" width="50.7109375" style="410" customWidth="1"/>
    <col min="7939" max="7948" width="9.7109375" style="410" customWidth="1"/>
    <col min="7949" max="8192" width="9.140625" style="410"/>
    <col min="8193" max="8193" width="7" style="410" customWidth="1"/>
    <col min="8194" max="8194" width="50.7109375" style="410" customWidth="1"/>
    <col min="8195" max="8204" width="9.7109375" style="410" customWidth="1"/>
    <col min="8205" max="8448" width="9.140625" style="410"/>
    <col min="8449" max="8449" width="7" style="410" customWidth="1"/>
    <col min="8450" max="8450" width="50.7109375" style="410" customWidth="1"/>
    <col min="8451" max="8460" width="9.7109375" style="410" customWidth="1"/>
    <col min="8461" max="8704" width="9.140625" style="410"/>
    <col min="8705" max="8705" width="7" style="410" customWidth="1"/>
    <col min="8706" max="8706" width="50.7109375" style="410" customWidth="1"/>
    <col min="8707" max="8716" width="9.7109375" style="410" customWidth="1"/>
    <col min="8717" max="8960" width="9.140625" style="410"/>
    <col min="8961" max="8961" width="7" style="410" customWidth="1"/>
    <col min="8962" max="8962" width="50.7109375" style="410" customWidth="1"/>
    <col min="8963" max="8972" width="9.7109375" style="410" customWidth="1"/>
    <col min="8973" max="9216" width="9.140625" style="410"/>
    <col min="9217" max="9217" width="7" style="410" customWidth="1"/>
    <col min="9218" max="9218" width="50.7109375" style="410" customWidth="1"/>
    <col min="9219" max="9228" width="9.7109375" style="410" customWidth="1"/>
    <col min="9229" max="9472" width="9.140625" style="410"/>
    <col min="9473" max="9473" width="7" style="410" customWidth="1"/>
    <col min="9474" max="9474" width="50.7109375" style="410" customWidth="1"/>
    <col min="9475" max="9484" width="9.7109375" style="410" customWidth="1"/>
    <col min="9485" max="9728" width="9.140625" style="410"/>
    <col min="9729" max="9729" width="7" style="410" customWidth="1"/>
    <col min="9730" max="9730" width="50.7109375" style="410" customWidth="1"/>
    <col min="9731" max="9740" width="9.7109375" style="410" customWidth="1"/>
    <col min="9741" max="9984" width="9.140625" style="410"/>
    <col min="9985" max="9985" width="7" style="410" customWidth="1"/>
    <col min="9986" max="9986" width="50.7109375" style="410" customWidth="1"/>
    <col min="9987" max="9996" width="9.7109375" style="410" customWidth="1"/>
    <col min="9997" max="10240" width="9.140625" style="410"/>
    <col min="10241" max="10241" width="7" style="410" customWidth="1"/>
    <col min="10242" max="10242" width="50.7109375" style="410" customWidth="1"/>
    <col min="10243" max="10252" width="9.7109375" style="410" customWidth="1"/>
    <col min="10253" max="10496" width="9.140625" style="410"/>
    <col min="10497" max="10497" width="7" style="410" customWidth="1"/>
    <col min="10498" max="10498" width="50.7109375" style="410" customWidth="1"/>
    <col min="10499" max="10508" width="9.7109375" style="410" customWidth="1"/>
    <col min="10509" max="10752" width="9.140625" style="410"/>
    <col min="10753" max="10753" width="7" style="410" customWidth="1"/>
    <col min="10754" max="10754" width="50.7109375" style="410" customWidth="1"/>
    <col min="10755" max="10764" width="9.7109375" style="410" customWidth="1"/>
    <col min="10765" max="11008" width="9.140625" style="410"/>
    <col min="11009" max="11009" width="7" style="410" customWidth="1"/>
    <col min="11010" max="11010" width="50.7109375" style="410" customWidth="1"/>
    <col min="11011" max="11020" width="9.7109375" style="410" customWidth="1"/>
    <col min="11021" max="11264" width="9.140625" style="410"/>
    <col min="11265" max="11265" width="7" style="410" customWidth="1"/>
    <col min="11266" max="11266" width="50.7109375" style="410" customWidth="1"/>
    <col min="11267" max="11276" width="9.7109375" style="410" customWidth="1"/>
    <col min="11277" max="11520" width="9.140625" style="410"/>
    <col min="11521" max="11521" width="7" style="410" customWidth="1"/>
    <col min="11522" max="11522" width="50.7109375" style="410" customWidth="1"/>
    <col min="11523" max="11532" width="9.7109375" style="410" customWidth="1"/>
    <col min="11533" max="11776" width="9.140625" style="410"/>
    <col min="11777" max="11777" width="7" style="410" customWidth="1"/>
    <col min="11778" max="11778" width="50.7109375" style="410" customWidth="1"/>
    <col min="11779" max="11788" width="9.7109375" style="410" customWidth="1"/>
    <col min="11789" max="12032" width="9.140625" style="410"/>
    <col min="12033" max="12033" width="7" style="410" customWidth="1"/>
    <col min="12034" max="12034" width="50.7109375" style="410" customWidth="1"/>
    <col min="12035" max="12044" width="9.7109375" style="410" customWidth="1"/>
    <col min="12045" max="12288" width="9.140625" style="410"/>
    <col min="12289" max="12289" width="7" style="410" customWidth="1"/>
    <col min="12290" max="12290" width="50.7109375" style="410" customWidth="1"/>
    <col min="12291" max="12300" width="9.7109375" style="410" customWidth="1"/>
    <col min="12301" max="12544" width="9.140625" style="410"/>
    <col min="12545" max="12545" width="7" style="410" customWidth="1"/>
    <col min="12546" max="12546" width="50.7109375" style="410" customWidth="1"/>
    <col min="12547" max="12556" width="9.7109375" style="410" customWidth="1"/>
    <col min="12557" max="12800" width="9.140625" style="410"/>
    <col min="12801" max="12801" width="7" style="410" customWidth="1"/>
    <col min="12802" max="12802" width="50.7109375" style="410" customWidth="1"/>
    <col min="12803" max="12812" width="9.7109375" style="410" customWidth="1"/>
    <col min="12813" max="13056" width="9.140625" style="410"/>
    <col min="13057" max="13057" width="7" style="410" customWidth="1"/>
    <col min="13058" max="13058" width="50.7109375" style="410" customWidth="1"/>
    <col min="13059" max="13068" width="9.7109375" style="410" customWidth="1"/>
    <col min="13069" max="13312" width="9.140625" style="410"/>
    <col min="13313" max="13313" width="7" style="410" customWidth="1"/>
    <col min="13314" max="13314" width="50.7109375" style="410" customWidth="1"/>
    <col min="13315" max="13324" width="9.7109375" style="410" customWidth="1"/>
    <col min="13325" max="13568" width="9.140625" style="410"/>
    <col min="13569" max="13569" width="7" style="410" customWidth="1"/>
    <col min="13570" max="13570" width="50.7109375" style="410" customWidth="1"/>
    <col min="13571" max="13580" width="9.7109375" style="410" customWidth="1"/>
    <col min="13581" max="13824" width="9.140625" style="410"/>
    <col min="13825" max="13825" width="7" style="410" customWidth="1"/>
    <col min="13826" max="13826" width="50.7109375" style="410" customWidth="1"/>
    <col min="13827" max="13836" width="9.7109375" style="410" customWidth="1"/>
    <col min="13837" max="14080" width="9.140625" style="410"/>
    <col min="14081" max="14081" width="7" style="410" customWidth="1"/>
    <col min="14082" max="14082" width="50.7109375" style="410" customWidth="1"/>
    <col min="14083" max="14092" width="9.7109375" style="410" customWidth="1"/>
    <col min="14093" max="14336" width="9.140625" style="410"/>
    <col min="14337" max="14337" width="7" style="410" customWidth="1"/>
    <col min="14338" max="14338" width="50.7109375" style="410" customWidth="1"/>
    <col min="14339" max="14348" width="9.7109375" style="410" customWidth="1"/>
    <col min="14349" max="14592" width="9.140625" style="410"/>
    <col min="14593" max="14593" width="7" style="410" customWidth="1"/>
    <col min="14594" max="14594" width="50.7109375" style="410" customWidth="1"/>
    <col min="14595" max="14604" width="9.7109375" style="410" customWidth="1"/>
    <col min="14605" max="14848" width="9.140625" style="410"/>
    <col min="14849" max="14849" width="7" style="410" customWidth="1"/>
    <col min="14850" max="14850" width="50.7109375" style="410" customWidth="1"/>
    <col min="14851" max="14860" width="9.7109375" style="410" customWidth="1"/>
    <col min="14861" max="15104" width="9.140625" style="410"/>
    <col min="15105" max="15105" width="7" style="410" customWidth="1"/>
    <col min="15106" max="15106" width="50.7109375" style="410" customWidth="1"/>
    <col min="15107" max="15116" width="9.7109375" style="410" customWidth="1"/>
    <col min="15117" max="15360" width="9.140625" style="410"/>
    <col min="15361" max="15361" width="7" style="410" customWidth="1"/>
    <col min="15362" max="15362" width="50.7109375" style="410" customWidth="1"/>
    <col min="15363" max="15372" width="9.7109375" style="410" customWidth="1"/>
    <col min="15373" max="15616" width="9.140625" style="410"/>
    <col min="15617" max="15617" width="7" style="410" customWidth="1"/>
    <col min="15618" max="15618" width="50.7109375" style="410" customWidth="1"/>
    <col min="15619" max="15628" width="9.7109375" style="410" customWidth="1"/>
    <col min="15629" max="15872" width="9.140625" style="410"/>
    <col min="15873" max="15873" width="7" style="410" customWidth="1"/>
    <col min="15874" max="15874" width="50.7109375" style="410" customWidth="1"/>
    <col min="15875" max="15884" width="9.7109375" style="410" customWidth="1"/>
    <col min="15885" max="16128" width="9.140625" style="410"/>
    <col min="16129" max="16129" width="7" style="410" customWidth="1"/>
    <col min="16130" max="16130" width="50.7109375" style="410" customWidth="1"/>
    <col min="16131" max="16140" width="9.7109375" style="410" customWidth="1"/>
    <col min="16141" max="16384" width="9.140625" style="410"/>
  </cols>
  <sheetData>
    <row r="1" spans="2:15">
      <c r="B1" s="411"/>
      <c r="C1" s="412"/>
      <c r="D1" s="412"/>
      <c r="E1" s="412"/>
      <c r="F1" s="412"/>
      <c r="G1" s="412"/>
      <c r="H1" s="412"/>
      <c r="I1" s="412"/>
      <c r="J1" s="412"/>
      <c r="M1" s="412"/>
      <c r="N1" s="806" t="s">
        <v>201</v>
      </c>
      <c r="O1" s="807"/>
    </row>
    <row r="2" spans="2:15">
      <c r="B2" s="411"/>
      <c r="C2" s="412"/>
      <c r="D2" s="412"/>
      <c r="E2" s="412"/>
      <c r="F2" s="412"/>
      <c r="G2" s="412"/>
      <c r="H2" s="412"/>
      <c r="I2" s="412"/>
      <c r="J2" s="412"/>
      <c r="K2" s="413"/>
      <c r="L2" s="414"/>
      <c r="M2" s="412"/>
    </row>
    <row r="3" spans="2:15">
      <c r="B3" s="808" t="s">
        <v>202</v>
      </c>
      <c r="C3" s="809"/>
      <c r="D3" s="809"/>
      <c r="E3" s="809"/>
      <c r="F3" s="809"/>
      <c r="G3" s="809"/>
      <c r="H3" s="809"/>
      <c r="I3" s="809"/>
      <c r="J3" s="809"/>
      <c r="K3" s="809"/>
      <c r="L3" s="809"/>
      <c r="M3" s="809"/>
      <c r="N3" s="809"/>
      <c r="O3" s="809"/>
    </row>
    <row r="4" spans="2:15" s="415" customFormat="1" ht="13.5" thickBot="1">
      <c r="B4" s="416"/>
      <c r="C4" s="417"/>
      <c r="D4" s="417"/>
      <c r="E4" s="417"/>
      <c r="F4" s="417"/>
      <c r="G4" s="417"/>
      <c r="H4" s="417"/>
      <c r="I4" s="417"/>
      <c r="J4" s="417"/>
      <c r="K4" s="417"/>
      <c r="L4" s="417"/>
      <c r="M4" s="417"/>
    </row>
    <row r="5" spans="2:15" s="415" customFormat="1" ht="18.75" customHeight="1" thickBot="1">
      <c r="B5" s="418" t="s">
        <v>155</v>
      </c>
      <c r="C5" s="419" t="s">
        <v>203</v>
      </c>
      <c r="D5" s="419" t="s">
        <v>204</v>
      </c>
      <c r="E5" s="419" t="s">
        <v>205</v>
      </c>
      <c r="F5" s="420" t="s">
        <v>206</v>
      </c>
      <c r="G5" s="419" t="s">
        <v>207</v>
      </c>
      <c r="H5" s="419" t="s">
        <v>208</v>
      </c>
      <c r="I5" s="419" t="s">
        <v>209</v>
      </c>
      <c r="J5" s="419" t="s">
        <v>210</v>
      </c>
      <c r="K5" s="419" t="s">
        <v>211</v>
      </c>
      <c r="L5" s="421" t="s">
        <v>8</v>
      </c>
      <c r="M5" s="419" t="s">
        <v>212</v>
      </c>
      <c r="N5" s="419" t="s">
        <v>213</v>
      </c>
      <c r="O5" s="422" t="s">
        <v>9</v>
      </c>
    </row>
    <row r="6" spans="2:15" s="415" customFormat="1" ht="18.75" customHeight="1">
      <c r="B6" s="423" t="s">
        <v>214</v>
      </c>
      <c r="C6" s="424">
        <v>0.2333790381463719</v>
      </c>
      <c r="D6" s="424">
        <v>0.24790905572252042</v>
      </c>
      <c r="E6" s="424">
        <v>0.25012998440511613</v>
      </c>
      <c r="F6" s="424">
        <v>0.25656285019943481</v>
      </c>
      <c r="G6" s="424">
        <v>0.25776747236634545</v>
      </c>
      <c r="H6" s="424">
        <v>0.25913276001744268</v>
      </c>
      <c r="I6" s="424">
        <v>0.25617377340275244</v>
      </c>
      <c r="J6" s="424">
        <v>0.2640776945630815</v>
      </c>
      <c r="K6" s="424">
        <v>0.27773119603213342</v>
      </c>
      <c r="L6" s="425">
        <v>0.27603011910563219</v>
      </c>
      <c r="M6" s="424">
        <v>0.27069413026241751</v>
      </c>
      <c r="N6" s="424">
        <v>0.27377937395384322</v>
      </c>
      <c r="O6" s="426">
        <v>0.27596899774285755</v>
      </c>
    </row>
    <row r="7" spans="2:15" s="415" customFormat="1" ht="18.75" customHeight="1">
      <c r="B7" s="427" t="s">
        <v>215</v>
      </c>
      <c r="C7" s="428">
        <v>0.26931896710249636</v>
      </c>
      <c r="D7" s="428">
        <v>0.2857084299335072</v>
      </c>
      <c r="E7" s="428">
        <v>0.2881873136508934</v>
      </c>
      <c r="F7" s="428">
        <v>0.29467561259797931</v>
      </c>
      <c r="G7" s="428">
        <v>0.29340112148297509</v>
      </c>
      <c r="H7" s="428">
        <v>0.29484066338286602</v>
      </c>
      <c r="I7" s="428">
        <v>0.29203714908730993</v>
      </c>
      <c r="J7" s="428">
        <v>0.30040917215797719</v>
      </c>
      <c r="K7" s="428">
        <v>0.3162594708682423</v>
      </c>
      <c r="L7" s="429">
        <v>0.31410132774463367</v>
      </c>
      <c r="M7" s="428">
        <v>0.30841345687369287</v>
      </c>
      <c r="N7" s="428">
        <v>0.31170215402960572</v>
      </c>
      <c r="O7" s="430">
        <v>0.31454878894787641</v>
      </c>
    </row>
    <row r="8" spans="2:15" s="415" customFormat="1" ht="18.75" customHeight="1">
      <c r="B8" s="427" t="s">
        <v>216</v>
      </c>
      <c r="C8" s="428">
        <v>0.33793240407244463</v>
      </c>
      <c r="D8" s="428">
        <v>0.35754720057168882</v>
      </c>
      <c r="E8" s="428">
        <v>0.36474231737437662</v>
      </c>
      <c r="F8" s="428">
        <v>0.3745543057334984</v>
      </c>
      <c r="G8" s="428">
        <v>0.37849192038629353</v>
      </c>
      <c r="H8" s="428">
        <v>0.38131851339274886</v>
      </c>
      <c r="I8" s="428">
        <v>0.38204049472797608</v>
      </c>
      <c r="J8" s="428">
        <v>0.3938988653736436</v>
      </c>
      <c r="K8" s="428">
        <v>0.41478147574871888</v>
      </c>
      <c r="L8" s="429">
        <v>0.41329302278286406</v>
      </c>
      <c r="M8" s="428">
        <v>0.40681742498565188</v>
      </c>
      <c r="N8" s="428">
        <v>0.41090030071640521</v>
      </c>
      <c r="O8" s="430">
        <v>0.41466068707237647</v>
      </c>
    </row>
    <row r="9" spans="2:15" s="415" customFormat="1" ht="18.75" customHeight="1">
      <c r="B9" s="427" t="s">
        <v>217</v>
      </c>
      <c r="C9" s="428">
        <v>0.32047060126578536</v>
      </c>
      <c r="D9" s="428">
        <v>0.33924932831063381</v>
      </c>
      <c r="E9" s="428">
        <v>0.34343642134314395</v>
      </c>
      <c r="F9" s="428">
        <v>0.35907133877399783</v>
      </c>
      <c r="G9" s="428">
        <v>0.35806660300071685</v>
      </c>
      <c r="H9" s="428">
        <v>0.36066528872156095</v>
      </c>
      <c r="I9" s="428">
        <v>0.35357029595467798</v>
      </c>
      <c r="J9" s="428">
        <v>0.36244986814396396</v>
      </c>
      <c r="K9" s="428">
        <v>0.38228090629279038</v>
      </c>
      <c r="L9" s="429">
        <v>0.38014856947236569</v>
      </c>
      <c r="M9" s="428">
        <v>0.38033612104440118</v>
      </c>
      <c r="N9" s="428">
        <v>0.38039191458733207</v>
      </c>
      <c r="O9" s="430">
        <v>0.38348268356813014</v>
      </c>
    </row>
    <row r="10" spans="2:15" s="415" customFormat="1" ht="18.75" customHeight="1">
      <c r="B10" s="427" t="s">
        <v>218</v>
      </c>
      <c r="C10" s="428">
        <v>0.50232514136715889</v>
      </c>
      <c r="D10" s="428">
        <v>0.53004277915358955</v>
      </c>
      <c r="E10" s="428">
        <v>0.53331044421228557</v>
      </c>
      <c r="F10" s="428">
        <v>0.53760176483993205</v>
      </c>
      <c r="G10" s="428">
        <v>0.53285692534481499</v>
      </c>
      <c r="H10" s="428">
        <v>0.5280185509673202</v>
      </c>
      <c r="I10" s="428">
        <v>0.51527129120921888</v>
      </c>
      <c r="J10" s="428">
        <v>0.53313401469487443</v>
      </c>
      <c r="K10" s="428">
        <v>0.56857181489079744</v>
      </c>
      <c r="L10" s="429">
        <v>0.5619934727697854</v>
      </c>
      <c r="M10" s="428">
        <v>0.54607577350473913</v>
      </c>
      <c r="N10" s="428">
        <v>0.55231088533509531</v>
      </c>
      <c r="O10" s="430">
        <v>0.55976577966610253</v>
      </c>
    </row>
    <row r="11" spans="2:15" s="415" customFormat="1" ht="18.75" customHeight="1" thickBot="1">
      <c r="B11" s="431" t="s">
        <v>219</v>
      </c>
      <c r="C11" s="432">
        <v>0.92616124661838373</v>
      </c>
      <c r="D11" s="432">
        <v>0.91354466779595656</v>
      </c>
      <c r="E11" s="432">
        <v>0.91616842793996589</v>
      </c>
      <c r="F11" s="432">
        <v>0.92460392656178059</v>
      </c>
      <c r="G11" s="432">
        <v>0.91738490755971891</v>
      </c>
      <c r="H11" s="432">
        <v>0.92137939644850309</v>
      </c>
      <c r="I11" s="432">
        <v>0.91630856046609566</v>
      </c>
      <c r="J11" s="432">
        <v>0.90745242642052737</v>
      </c>
      <c r="K11" s="432">
        <v>0.89477712371710194</v>
      </c>
      <c r="L11" s="433">
        <v>0.89949433441189008</v>
      </c>
      <c r="M11" s="432">
        <v>0.92653382022403763</v>
      </c>
      <c r="N11" s="432">
        <v>0.91522116422744726</v>
      </c>
      <c r="O11" s="434">
        <v>0.91036240988779615</v>
      </c>
    </row>
    <row r="12" spans="2:15" s="415" customFormat="1">
      <c r="B12" s="416"/>
      <c r="C12" s="417"/>
      <c r="D12" s="417"/>
      <c r="E12" s="417"/>
      <c r="F12" s="417"/>
      <c r="G12" s="417"/>
      <c r="H12" s="417"/>
      <c r="I12" s="417"/>
      <c r="J12" s="417"/>
    </row>
    <row r="13" spans="2:15" s="415" customFormat="1">
      <c r="B13" s="416"/>
      <c r="C13" s="417"/>
      <c r="D13" s="417"/>
      <c r="E13" s="417"/>
      <c r="F13" s="417"/>
      <c r="G13" s="417"/>
      <c r="H13" s="417"/>
      <c r="I13" s="417"/>
      <c r="J13" s="417"/>
      <c r="K13" s="417"/>
      <c r="L13" s="417"/>
      <c r="M13" s="417"/>
    </row>
    <row r="14" spans="2:15" s="415" customFormat="1">
      <c r="B14" s="416"/>
      <c r="C14" s="417"/>
      <c r="D14" s="417"/>
      <c r="E14" s="417"/>
      <c r="F14" s="417"/>
      <c r="G14" s="417"/>
      <c r="H14" s="417"/>
      <c r="I14" s="417"/>
      <c r="J14" s="417"/>
      <c r="K14" s="417"/>
      <c r="L14" s="417"/>
      <c r="M14" s="417"/>
    </row>
    <row r="15" spans="2:15" s="415" customFormat="1">
      <c r="B15" s="416"/>
      <c r="C15" s="417"/>
      <c r="D15" s="417"/>
      <c r="E15" s="417"/>
      <c r="F15" s="417"/>
      <c r="G15" s="417"/>
      <c r="H15" s="417"/>
      <c r="I15" s="417"/>
      <c r="J15" s="417"/>
      <c r="K15" s="417"/>
      <c r="L15" s="417"/>
      <c r="M15" s="417"/>
    </row>
    <row r="16" spans="2:15" s="415" customFormat="1">
      <c r="B16" s="416"/>
      <c r="C16" s="417"/>
      <c r="D16" s="417"/>
      <c r="E16" s="417"/>
      <c r="F16" s="417"/>
      <c r="G16" s="417"/>
      <c r="H16" s="417"/>
      <c r="I16" s="417"/>
      <c r="J16" s="417"/>
      <c r="K16" s="417"/>
      <c r="L16" s="417"/>
      <c r="M16" s="417"/>
    </row>
    <row r="17" spans="2:13" s="415" customFormat="1">
      <c r="B17" s="416"/>
      <c r="C17" s="417"/>
      <c r="D17" s="417"/>
      <c r="E17" s="417"/>
      <c r="F17" s="417"/>
      <c r="G17" s="417"/>
      <c r="H17" s="417"/>
      <c r="I17" s="417"/>
      <c r="J17" s="417"/>
      <c r="K17" s="417"/>
      <c r="L17" s="417"/>
      <c r="M17" s="417"/>
    </row>
    <row r="18" spans="2:13" s="415" customFormat="1">
      <c r="B18" s="416"/>
      <c r="C18" s="417"/>
      <c r="D18" s="417"/>
      <c r="E18" s="417"/>
      <c r="F18" s="417"/>
      <c r="G18" s="417"/>
      <c r="H18" s="417"/>
      <c r="I18" s="417"/>
      <c r="J18" s="417"/>
      <c r="K18" s="417"/>
      <c r="L18" s="417"/>
      <c r="M18" s="417"/>
    </row>
    <row r="19" spans="2:13" s="415" customFormat="1">
      <c r="B19" s="416"/>
      <c r="C19" s="417"/>
      <c r="D19" s="417"/>
      <c r="E19" s="417"/>
      <c r="F19" s="417"/>
      <c r="G19" s="417"/>
      <c r="H19" s="417"/>
      <c r="I19" s="417"/>
      <c r="J19" s="417"/>
      <c r="K19" s="417"/>
      <c r="L19" s="417"/>
      <c r="M19" s="417"/>
    </row>
    <row r="20" spans="2:13" s="415" customFormat="1"/>
    <row r="21" spans="2:13" s="415" customFormat="1"/>
  </sheetData>
  <mergeCells count="2">
    <mergeCell ref="N1:O1"/>
    <mergeCell ref="B3:O3"/>
  </mergeCells>
  <pageMargins left="0.19685039370078741" right="0.15748031496062992" top="0.74803149606299213" bottom="0.74803149606299213" header="0.31496062992125984" footer="0.31496062992125984"/>
  <pageSetup paperSize="9" scale="80" orientation="landscape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I65"/>
  <sheetViews>
    <sheetView workbookViewId="0"/>
  </sheetViews>
  <sheetFormatPr defaultRowHeight="12.75"/>
  <cols>
    <col min="1" max="1" width="8.140625" style="436" bestFit="1" customWidth="1"/>
    <col min="2" max="2" width="26.85546875" style="436" customWidth="1"/>
    <col min="3" max="3" width="26.5703125" style="436" customWidth="1"/>
    <col min="4" max="7" width="10.7109375" style="436" bestFit="1" customWidth="1"/>
    <col min="8" max="8" width="13.7109375" style="436" customWidth="1"/>
    <col min="9" max="9" width="11.140625" style="436" bestFit="1" customWidth="1"/>
    <col min="10" max="239" width="9.140625" style="436"/>
    <col min="240" max="240" width="8.140625" style="436" bestFit="1" customWidth="1"/>
    <col min="241" max="241" width="26.85546875" style="436" customWidth="1"/>
    <col min="242" max="242" width="26.5703125" style="436" customWidth="1"/>
    <col min="243" max="246" width="10.7109375" style="436" bestFit="1" customWidth="1"/>
    <col min="247" max="247" width="13.7109375" style="436" customWidth="1"/>
    <col min="248" max="248" width="11.140625" style="436" bestFit="1" customWidth="1"/>
    <col min="249" max="495" width="9.140625" style="436"/>
    <col min="496" max="496" width="8.140625" style="436" bestFit="1" customWidth="1"/>
    <col min="497" max="497" width="26.85546875" style="436" customWidth="1"/>
    <col min="498" max="498" width="26.5703125" style="436" customWidth="1"/>
    <col min="499" max="502" width="10.7109375" style="436" bestFit="1" customWidth="1"/>
    <col min="503" max="503" width="13.7109375" style="436" customWidth="1"/>
    <col min="504" max="504" width="11.140625" style="436" bestFit="1" customWidth="1"/>
    <col min="505" max="751" width="9.140625" style="436"/>
    <col min="752" max="752" width="8.140625" style="436" bestFit="1" customWidth="1"/>
    <col min="753" max="753" width="26.85546875" style="436" customWidth="1"/>
    <col min="754" max="754" width="26.5703125" style="436" customWidth="1"/>
    <col min="755" max="758" width="10.7109375" style="436" bestFit="1" customWidth="1"/>
    <col min="759" max="759" width="13.7109375" style="436" customWidth="1"/>
    <col min="760" max="760" width="11.140625" style="436" bestFit="1" customWidth="1"/>
    <col min="761" max="1007" width="9.140625" style="436"/>
    <col min="1008" max="1008" width="8.140625" style="436" bestFit="1" customWidth="1"/>
    <col min="1009" max="1009" width="26.85546875" style="436" customWidth="1"/>
    <col min="1010" max="1010" width="26.5703125" style="436" customWidth="1"/>
    <col min="1011" max="1014" width="10.7109375" style="436" bestFit="1" customWidth="1"/>
    <col min="1015" max="1015" width="13.7109375" style="436" customWidth="1"/>
    <col min="1016" max="1016" width="11.140625" style="436" bestFit="1" customWidth="1"/>
    <col min="1017" max="1263" width="9.140625" style="436"/>
    <col min="1264" max="1264" width="8.140625" style="436" bestFit="1" customWidth="1"/>
    <col min="1265" max="1265" width="26.85546875" style="436" customWidth="1"/>
    <col min="1266" max="1266" width="26.5703125" style="436" customWidth="1"/>
    <col min="1267" max="1270" width="10.7109375" style="436" bestFit="1" customWidth="1"/>
    <col min="1271" max="1271" width="13.7109375" style="436" customWidth="1"/>
    <col min="1272" max="1272" width="11.140625" style="436" bestFit="1" customWidth="1"/>
    <col min="1273" max="1519" width="9.140625" style="436"/>
    <col min="1520" max="1520" width="8.140625" style="436" bestFit="1" customWidth="1"/>
    <col min="1521" max="1521" width="26.85546875" style="436" customWidth="1"/>
    <col min="1522" max="1522" width="26.5703125" style="436" customWidth="1"/>
    <col min="1523" max="1526" width="10.7109375" style="436" bestFit="1" customWidth="1"/>
    <col min="1527" max="1527" width="13.7109375" style="436" customWidth="1"/>
    <col min="1528" max="1528" width="11.140625" style="436" bestFit="1" customWidth="1"/>
    <col min="1529" max="1775" width="9.140625" style="436"/>
    <col min="1776" max="1776" width="8.140625" style="436" bestFit="1" customWidth="1"/>
    <col min="1777" max="1777" width="26.85546875" style="436" customWidth="1"/>
    <col min="1778" max="1778" width="26.5703125" style="436" customWidth="1"/>
    <col min="1779" max="1782" width="10.7109375" style="436" bestFit="1" customWidth="1"/>
    <col min="1783" max="1783" width="13.7109375" style="436" customWidth="1"/>
    <col min="1784" max="1784" width="11.140625" style="436" bestFit="1" customWidth="1"/>
    <col min="1785" max="2031" width="9.140625" style="436"/>
    <col min="2032" max="2032" width="8.140625" style="436" bestFit="1" customWidth="1"/>
    <col min="2033" max="2033" width="26.85546875" style="436" customWidth="1"/>
    <col min="2034" max="2034" width="26.5703125" style="436" customWidth="1"/>
    <col min="2035" max="2038" width="10.7109375" style="436" bestFit="1" customWidth="1"/>
    <col min="2039" max="2039" width="13.7109375" style="436" customWidth="1"/>
    <col min="2040" max="2040" width="11.140625" style="436" bestFit="1" customWidth="1"/>
    <col min="2041" max="2287" width="9.140625" style="436"/>
    <col min="2288" max="2288" width="8.140625" style="436" bestFit="1" customWidth="1"/>
    <col min="2289" max="2289" width="26.85546875" style="436" customWidth="1"/>
    <col min="2290" max="2290" width="26.5703125" style="436" customWidth="1"/>
    <col min="2291" max="2294" width="10.7109375" style="436" bestFit="1" customWidth="1"/>
    <col min="2295" max="2295" width="13.7109375" style="436" customWidth="1"/>
    <col min="2296" max="2296" width="11.140625" style="436" bestFit="1" customWidth="1"/>
    <col min="2297" max="2543" width="9.140625" style="436"/>
    <col min="2544" max="2544" width="8.140625" style="436" bestFit="1" customWidth="1"/>
    <col min="2545" max="2545" width="26.85546875" style="436" customWidth="1"/>
    <col min="2546" max="2546" width="26.5703125" style="436" customWidth="1"/>
    <col min="2547" max="2550" width="10.7109375" style="436" bestFit="1" customWidth="1"/>
    <col min="2551" max="2551" width="13.7109375" style="436" customWidth="1"/>
    <col min="2552" max="2552" width="11.140625" style="436" bestFit="1" customWidth="1"/>
    <col min="2553" max="2799" width="9.140625" style="436"/>
    <col min="2800" max="2800" width="8.140625" style="436" bestFit="1" customWidth="1"/>
    <col min="2801" max="2801" width="26.85546875" style="436" customWidth="1"/>
    <col min="2802" max="2802" width="26.5703125" style="436" customWidth="1"/>
    <col min="2803" max="2806" width="10.7109375" style="436" bestFit="1" customWidth="1"/>
    <col min="2807" max="2807" width="13.7109375" style="436" customWidth="1"/>
    <col min="2808" max="2808" width="11.140625" style="436" bestFit="1" customWidth="1"/>
    <col min="2809" max="3055" width="9.140625" style="436"/>
    <col min="3056" max="3056" width="8.140625" style="436" bestFit="1" customWidth="1"/>
    <col min="3057" max="3057" width="26.85546875" style="436" customWidth="1"/>
    <col min="3058" max="3058" width="26.5703125" style="436" customWidth="1"/>
    <col min="3059" max="3062" width="10.7109375" style="436" bestFit="1" customWidth="1"/>
    <col min="3063" max="3063" width="13.7109375" style="436" customWidth="1"/>
    <col min="3064" max="3064" width="11.140625" style="436" bestFit="1" customWidth="1"/>
    <col min="3065" max="3311" width="9.140625" style="436"/>
    <col min="3312" max="3312" width="8.140625" style="436" bestFit="1" customWidth="1"/>
    <col min="3313" max="3313" width="26.85546875" style="436" customWidth="1"/>
    <col min="3314" max="3314" width="26.5703125" style="436" customWidth="1"/>
    <col min="3315" max="3318" width="10.7109375" style="436" bestFit="1" customWidth="1"/>
    <col min="3319" max="3319" width="13.7109375" style="436" customWidth="1"/>
    <col min="3320" max="3320" width="11.140625" style="436" bestFit="1" customWidth="1"/>
    <col min="3321" max="3567" width="9.140625" style="436"/>
    <col min="3568" max="3568" width="8.140625" style="436" bestFit="1" customWidth="1"/>
    <col min="3569" max="3569" width="26.85546875" style="436" customWidth="1"/>
    <col min="3570" max="3570" width="26.5703125" style="436" customWidth="1"/>
    <col min="3571" max="3574" width="10.7109375" style="436" bestFit="1" customWidth="1"/>
    <col min="3575" max="3575" width="13.7109375" style="436" customWidth="1"/>
    <col min="3576" max="3576" width="11.140625" style="436" bestFit="1" customWidth="1"/>
    <col min="3577" max="3823" width="9.140625" style="436"/>
    <col min="3824" max="3824" width="8.140625" style="436" bestFit="1" customWidth="1"/>
    <col min="3825" max="3825" width="26.85546875" style="436" customWidth="1"/>
    <col min="3826" max="3826" width="26.5703125" style="436" customWidth="1"/>
    <col min="3827" max="3830" width="10.7109375" style="436" bestFit="1" customWidth="1"/>
    <col min="3831" max="3831" width="13.7109375" style="436" customWidth="1"/>
    <col min="3832" max="3832" width="11.140625" style="436" bestFit="1" customWidth="1"/>
    <col min="3833" max="4079" width="9.140625" style="436"/>
    <col min="4080" max="4080" width="8.140625" style="436" bestFit="1" customWidth="1"/>
    <col min="4081" max="4081" width="26.85546875" style="436" customWidth="1"/>
    <col min="4082" max="4082" width="26.5703125" style="436" customWidth="1"/>
    <col min="4083" max="4086" width="10.7109375" style="436" bestFit="1" customWidth="1"/>
    <col min="4087" max="4087" width="13.7109375" style="436" customWidth="1"/>
    <col min="4088" max="4088" width="11.140625" style="436" bestFit="1" customWidth="1"/>
    <col min="4089" max="4335" width="9.140625" style="436"/>
    <col min="4336" max="4336" width="8.140625" style="436" bestFit="1" customWidth="1"/>
    <col min="4337" max="4337" width="26.85546875" style="436" customWidth="1"/>
    <col min="4338" max="4338" width="26.5703125" style="436" customWidth="1"/>
    <col min="4339" max="4342" width="10.7109375" style="436" bestFit="1" customWidth="1"/>
    <col min="4343" max="4343" width="13.7109375" style="436" customWidth="1"/>
    <col min="4344" max="4344" width="11.140625" style="436" bestFit="1" customWidth="1"/>
    <col min="4345" max="4591" width="9.140625" style="436"/>
    <col min="4592" max="4592" width="8.140625" style="436" bestFit="1" customWidth="1"/>
    <col min="4593" max="4593" width="26.85546875" style="436" customWidth="1"/>
    <col min="4594" max="4594" width="26.5703125" style="436" customWidth="1"/>
    <col min="4595" max="4598" width="10.7109375" style="436" bestFit="1" customWidth="1"/>
    <col min="4599" max="4599" width="13.7109375" style="436" customWidth="1"/>
    <col min="4600" max="4600" width="11.140625" style="436" bestFit="1" customWidth="1"/>
    <col min="4601" max="4847" width="9.140625" style="436"/>
    <col min="4848" max="4848" width="8.140625" style="436" bestFit="1" customWidth="1"/>
    <col min="4849" max="4849" width="26.85546875" style="436" customWidth="1"/>
    <col min="4850" max="4850" width="26.5703125" style="436" customWidth="1"/>
    <col min="4851" max="4854" width="10.7109375" style="436" bestFit="1" customWidth="1"/>
    <col min="4855" max="4855" width="13.7109375" style="436" customWidth="1"/>
    <col min="4856" max="4856" width="11.140625" style="436" bestFit="1" customWidth="1"/>
    <col min="4857" max="5103" width="9.140625" style="436"/>
    <col min="5104" max="5104" width="8.140625" style="436" bestFit="1" customWidth="1"/>
    <col min="5105" max="5105" width="26.85546875" style="436" customWidth="1"/>
    <col min="5106" max="5106" width="26.5703125" style="436" customWidth="1"/>
    <col min="5107" max="5110" width="10.7109375" style="436" bestFit="1" customWidth="1"/>
    <col min="5111" max="5111" width="13.7109375" style="436" customWidth="1"/>
    <col min="5112" max="5112" width="11.140625" style="436" bestFit="1" customWidth="1"/>
    <col min="5113" max="5359" width="9.140625" style="436"/>
    <col min="5360" max="5360" width="8.140625" style="436" bestFit="1" customWidth="1"/>
    <col min="5361" max="5361" width="26.85546875" style="436" customWidth="1"/>
    <col min="5362" max="5362" width="26.5703125" style="436" customWidth="1"/>
    <col min="5363" max="5366" width="10.7109375" style="436" bestFit="1" customWidth="1"/>
    <col min="5367" max="5367" width="13.7109375" style="436" customWidth="1"/>
    <col min="5368" max="5368" width="11.140625" style="436" bestFit="1" customWidth="1"/>
    <col min="5369" max="5615" width="9.140625" style="436"/>
    <col min="5616" max="5616" width="8.140625" style="436" bestFit="1" customWidth="1"/>
    <col min="5617" max="5617" width="26.85546875" style="436" customWidth="1"/>
    <col min="5618" max="5618" width="26.5703125" style="436" customWidth="1"/>
    <col min="5619" max="5622" width="10.7109375" style="436" bestFit="1" customWidth="1"/>
    <col min="5623" max="5623" width="13.7109375" style="436" customWidth="1"/>
    <col min="5624" max="5624" width="11.140625" style="436" bestFit="1" customWidth="1"/>
    <col min="5625" max="5871" width="9.140625" style="436"/>
    <col min="5872" max="5872" width="8.140625" style="436" bestFit="1" customWidth="1"/>
    <col min="5873" max="5873" width="26.85546875" style="436" customWidth="1"/>
    <col min="5874" max="5874" width="26.5703125" style="436" customWidth="1"/>
    <col min="5875" max="5878" width="10.7109375" style="436" bestFit="1" customWidth="1"/>
    <col min="5879" max="5879" width="13.7109375" style="436" customWidth="1"/>
    <col min="5880" max="5880" width="11.140625" style="436" bestFit="1" customWidth="1"/>
    <col min="5881" max="6127" width="9.140625" style="436"/>
    <col min="6128" max="6128" width="8.140625" style="436" bestFit="1" customWidth="1"/>
    <col min="6129" max="6129" width="26.85546875" style="436" customWidth="1"/>
    <col min="6130" max="6130" width="26.5703125" style="436" customWidth="1"/>
    <col min="6131" max="6134" width="10.7109375" style="436" bestFit="1" customWidth="1"/>
    <col min="6135" max="6135" width="13.7109375" style="436" customWidth="1"/>
    <col min="6136" max="6136" width="11.140625" style="436" bestFit="1" customWidth="1"/>
    <col min="6137" max="6383" width="9.140625" style="436"/>
    <col min="6384" max="6384" width="8.140625" style="436" bestFit="1" customWidth="1"/>
    <col min="6385" max="6385" width="26.85546875" style="436" customWidth="1"/>
    <col min="6386" max="6386" width="26.5703125" style="436" customWidth="1"/>
    <col min="6387" max="6390" width="10.7109375" style="436" bestFit="1" customWidth="1"/>
    <col min="6391" max="6391" width="13.7109375" style="436" customWidth="1"/>
    <col min="6392" max="6392" width="11.140625" style="436" bestFit="1" customWidth="1"/>
    <col min="6393" max="6639" width="9.140625" style="436"/>
    <col min="6640" max="6640" width="8.140625" style="436" bestFit="1" customWidth="1"/>
    <col min="6641" max="6641" width="26.85546875" style="436" customWidth="1"/>
    <col min="6642" max="6642" width="26.5703125" style="436" customWidth="1"/>
    <col min="6643" max="6646" width="10.7109375" style="436" bestFit="1" customWidth="1"/>
    <col min="6647" max="6647" width="13.7109375" style="436" customWidth="1"/>
    <col min="6648" max="6648" width="11.140625" style="436" bestFit="1" customWidth="1"/>
    <col min="6649" max="6895" width="9.140625" style="436"/>
    <col min="6896" max="6896" width="8.140625" style="436" bestFit="1" customWidth="1"/>
    <col min="6897" max="6897" width="26.85546875" style="436" customWidth="1"/>
    <col min="6898" max="6898" width="26.5703125" style="436" customWidth="1"/>
    <col min="6899" max="6902" width="10.7109375" style="436" bestFit="1" customWidth="1"/>
    <col min="6903" max="6903" width="13.7109375" style="436" customWidth="1"/>
    <col min="6904" max="6904" width="11.140625" style="436" bestFit="1" customWidth="1"/>
    <col min="6905" max="7151" width="9.140625" style="436"/>
    <col min="7152" max="7152" width="8.140625" style="436" bestFit="1" customWidth="1"/>
    <col min="7153" max="7153" width="26.85546875" style="436" customWidth="1"/>
    <col min="7154" max="7154" width="26.5703125" style="436" customWidth="1"/>
    <col min="7155" max="7158" width="10.7109375" style="436" bestFit="1" customWidth="1"/>
    <col min="7159" max="7159" width="13.7109375" style="436" customWidth="1"/>
    <col min="7160" max="7160" width="11.140625" style="436" bestFit="1" customWidth="1"/>
    <col min="7161" max="7407" width="9.140625" style="436"/>
    <col min="7408" max="7408" width="8.140625" style="436" bestFit="1" customWidth="1"/>
    <col min="7409" max="7409" width="26.85546875" style="436" customWidth="1"/>
    <col min="7410" max="7410" width="26.5703125" style="436" customWidth="1"/>
    <col min="7411" max="7414" width="10.7109375" style="436" bestFit="1" customWidth="1"/>
    <col min="7415" max="7415" width="13.7109375" style="436" customWidth="1"/>
    <col min="7416" max="7416" width="11.140625" style="436" bestFit="1" customWidth="1"/>
    <col min="7417" max="7663" width="9.140625" style="436"/>
    <col min="7664" max="7664" width="8.140625" style="436" bestFit="1" customWidth="1"/>
    <col min="7665" max="7665" width="26.85546875" style="436" customWidth="1"/>
    <col min="7666" max="7666" width="26.5703125" style="436" customWidth="1"/>
    <col min="7667" max="7670" width="10.7109375" style="436" bestFit="1" customWidth="1"/>
    <col min="7671" max="7671" width="13.7109375" style="436" customWidth="1"/>
    <col min="7672" max="7672" width="11.140625" style="436" bestFit="1" customWidth="1"/>
    <col min="7673" max="7919" width="9.140625" style="436"/>
    <col min="7920" max="7920" width="8.140625" style="436" bestFit="1" customWidth="1"/>
    <col min="7921" max="7921" width="26.85546875" style="436" customWidth="1"/>
    <col min="7922" max="7922" width="26.5703125" style="436" customWidth="1"/>
    <col min="7923" max="7926" width="10.7109375" style="436" bestFit="1" customWidth="1"/>
    <col min="7927" max="7927" width="13.7109375" style="436" customWidth="1"/>
    <col min="7928" max="7928" width="11.140625" style="436" bestFit="1" customWidth="1"/>
    <col min="7929" max="8175" width="9.140625" style="436"/>
    <col min="8176" max="8176" width="8.140625" style="436" bestFit="1" customWidth="1"/>
    <col min="8177" max="8177" width="26.85546875" style="436" customWidth="1"/>
    <col min="8178" max="8178" width="26.5703125" style="436" customWidth="1"/>
    <col min="8179" max="8182" width="10.7109375" style="436" bestFit="1" customWidth="1"/>
    <col min="8183" max="8183" width="13.7109375" style="436" customWidth="1"/>
    <col min="8184" max="8184" width="11.140625" style="436" bestFit="1" customWidth="1"/>
    <col min="8185" max="8431" width="9.140625" style="436"/>
    <col min="8432" max="8432" width="8.140625" style="436" bestFit="1" customWidth="1"/>
    <col min="8433" max="8433" width="26.85546875" style="436" customWidth="1"/>
    <col min="8434" max="8434" width="26.5703125" style="436" customWidth="1"/>
    <col min="8435" max="8438" width="10.7109375" style="436" bestFit="1" customWidth="1"/>
    <col min="8439" max="8439" width="13.7109375" style="436" customWidth="1"/>
    <col min="8440" max="8440" width="11.140625" style="436" bestFit="1" customWidth="1"/>
    <col min="8441" max="8687" width="9.140625" style="436"/>
    <col min="8688" max="8688" width="8.140625" style="436" bestFit="1" customWidth="1"/>
    <col min="8689" max="8689" width="26.85546875" style="436" customWidth="1"/>
    <col min="8690" max="8690" width="26.5703125" style="436" customWidth="1"/>
    <col min="8691" max="8694" width="10.7109375" style="436" bestFit="1" customWidth="1"/>
    <col min="8695" max="8695" width="13.7109375" style="436" customWidth="1"/>
    <col min="8696" max="8696" width="11.140625" style="436" bestFit="1" customWidth="1"/>
    <col min="8697" max="8943" width="9.140625" style="436"/>
    <col min="8944" max="8944" width="8.140625" style="436" bestFit="1" customWidth="1"/>
    <col min="8945" max="8945" width="26.85546875" style="436" customWidth="1"/>
    <col min="8946" max="8946" width="26.5703125" style="436" customWidth="1"/>
    <col min="8947" max="8950" width="10.7109375" style="436" bestFit="1" customWidth="1"/>
    <col min="8951" max="8951" width="13.7109375" style="436" customWidth="1"/>
    <col min="8952" max="8952" width="11.140625" style="436" bestFit="1" customWidth="1"/>
    <col min="8953" max="9199" width="9.140625" style="436"/>
    <col min="9200" max="9200" width="8.140625" style="436" bestFit="1" customWidth="1"/>
    <col min="9201" max="9201" width="26.85546875" style="436" customWidth="1"/>
    <col min="9202" max="9202" width="26.5703125" style="436" customWidth="1"/>
    <col min="9203" max="9206" width="10.7109375" style="436" bestFit="1" customWidth="1"/>
    <col min="9207" max="9207" width="13.7109375" style="436" customWidth="1"/>
    <col min="9208" max="9208" width="11.140625" style="436" bestFit="1" customWidth="1"/>
    <col min="9209" max="9455" width="9.140625" style="436"/>
    <col min="9456" max="9456" width="8.140625" style="436" bestFit="1" customWidth="1"/>
    <col min="9457" max="9457" width="26.85546875" style="436" customWidth="1"/>
    <col min="9458" max="9458" width="26.5703125" style="436" customWidth="1"/>
    <col min="9459" max="9462" width="10.7109375" style="436" bestFit="1" customWidth="1"/>
    <col min="9463" max="9463" width="13.7109375" style="436" customWidth="1"/>
    <col min="9464" max="9464" width="11.140625" style="436" bestFit="1" customWidth="1"/>
    <col min="9465" max="9711" width="9.140625" style="436"/>
    <col min="9712" max="9712" width="8.140625" style="436" bestFit="1" customWidth="1"/>
    <col min="9713" max="9713" width="26.85546875" style="436" customWidth="1"/>
    <col min="9714" max="9714" width="26.5703125" style="436" customWidth="1"/>
    <col min="9715" max="9718" width="10.7109375" style="436" bestFit="1" customWidth="1"/>
    <col min="9719" max="9719" width="13.7109375" style="436" customWidth="1"/>
    <col min="9720" max="9720" width="11.140625" style="436" bestFit="1" customWidth="1"/>
    <col min="9721" max="9967" width="9.140625" style="436"/>
    <col min="9968" max="9968" width="8.140625" style="436" bestFit="1" customWidth="1"/>
    <col min="9969" max="9969" width="26.85546875" style="436" customWidth="1"/>
    <col min="9970" max="9970" width="26.5703125" style="436" customWidth="1"/>
    <col min="9971" max="9974" width="10.7109375" style="436" bestFit="1" customWidth="1"/>
    <col min="9975" max="9975" width="13.7109375" style="436" customWidth="1"/>
    <col min="9976" max="9976" width="11.140625" style="436" bestFit="1" customWidth="1"/>
    <col min="9977" max="10223" width="9.140625" style="436"/>
    <col min="10224" max="10224" width="8.140625" style="436" bestFit="1" customWidth="1"/>
    <col min="10225" max="10225" width="26.85546875" style="436" customWidth="1"/>
    <col min="10226" max="10226" width="26.5703125" style="436" customWidth="1"/>
    <col min="10227" max="10230" width="10.7109375" style="436" bestFit="1" customWidth="1"/>
    <col min="10231" max="10231" width="13.7109375" style="436" customWidth="1"/>
    <col min="10232" max="10232" width="11.140625" style="436" bestFit="1" customWidth="1"/>
    <col min="10233" max="10479" width="9.140625" style="436"/>
    <col min="10480" max="10480" width="8.140625" style="436" bestFit="1" customWidth="1"/>
    <col min="10481" max="10481" width="26.85546875" style="436" customWidth="1"/>
    <col min="10482" max="10482" width="26.5703125" style="436" customWidth="1"/>
    <col min="10483" max="10486" width="10.7109375" style="436" bestFit="1" customWidth="1"/>
    <col min="10487" max="10487" width="13.7109375" style="436" customWidth="1"/>
    <col min="10488" max="10488" width="11.140625" style="436" bestFit="1" customWidth="1"/>
    <col min="10489" max="10735" width="9.140625" style="436"/>
    <col min="10736" max="10736" width="8.140625" style="436" bestFit="1" customWidth="1"/>
    <col min="10737" max="10737" width="26.85546875" style="436" customWidth="1"/>
    <col min="10738" max="10738" width="26.5703125" style="436" customWidth="1"/>
    <col min="10739" max="10742" width="10.7109375" style="436" bestFit="1" customWidth="1"/>
    <col min="10743" max="10743" width="13.7109375" style="436" customWidth="1"/>
    <col min="10744" max="10744" width="11.140625" style="436" bestFit="1" customWidth="1"/>
    <col min="10745" max="10991" width="9.140625" style="436"/>
    <col min="10992" max="10992" width="8.140625" style="436" bestFit="1" customWidth="1"/>
    <col min="10993" max="10993" width="26.85546875" style="436" customWidth="1"/>
    <col min="10994" max="10994" width="26.5703125" style="436" customWidth="1"/>
    <col min="10995" max="10998" width="10.7109375" style="436" bestFit="1" customWidth="1"/>
    <col min="10999" max="10999" width="13.7109375" style="436" customWidth="1"/>
    <col min="11000" max="11000" width="11.140625" style="436" bestFit="1" customWidth="1"/>
    <col min="11001" max="11247" width="9.140625" style="436"/>
    <col min="11248" max="11248" width="8.140625" style="436" bestFit="1" customWidth="1"/>
    <col min="11249" max="11249" width="26.85546875" style="436" customWidth="1"/>
    <col min="11250" max="11250" width="26.5703125" style="436" customWidth="1"/>
    <col min="11251" max="11254" width="10.7109375" style="436" bestFit="1" customWidth="1"/>
    <col min="11255" max="11255" width="13.7109375" style="436" customWidth="1"/>
    <col min="11256" max="11256" width="11.140625" style="436" bestFit="1" customWidth="1"/>
    <col min="11257" max="11503" width="9.140625" style="436"/>
    <col min="11504" max="11504" width="8.140625" style="436" bestFit="1" customWidth="1"/>
    <col min="11505" max="11505" width="26.85546875" style="436" customWidth="1"/>
    <col min="11506" max="11506" width="26.5703125" style="436" customWidth="1"/>
    <col min="11507" max="11510" width="10.7109375" style="436" bestFit="1" customWidth="1"/>
    <col min="11511" max="11511" width="13.7109375" style="436" customWidth="1"/>
    <col min="11512" max="11512" width="11.140625" style="436" bestFit="1" customWidth="1"/>
    <col min="11513" max="11759" width="9.140625" style="436"/>
    <col min="11760" max="11760" width="8.140625" style="436" bestFit="1" customWidth="1"/>
    <col min="11761" max="11761" width="26.85546875" style="436" customWidth="1"/>
    <col min="11762" max="11762" width="26.5703125" style="436" customWidth="1"/>
    <col min="11763" max="11766" width="10.7109375" style="436" bestFit="1" customWidth="1"/>
    <col min="11767" max="11767" width="13.7109375" style="436" customWidth="1"/>
    <col min="11768" max="11768" width="11.140625" style="436" bestFit="1" customWidth="1"/>
    <col min="11769" max="12015" width="9.140625" style="436"/>
    <col min="12016" max="12016" width="8.140625" style="436" bestFit="1" customWidth="1"/>
    <col min="12017" max="12017" width="26.85546875" style="436" customWidth="1"/>
    <col min="12018" max="12018" width="26.5703125" style="436" customWidth="1"/>
    <col min="12019" max="12022" width="10.7109375" style="436" bestFit="1" customWidth="1"/>
    <col min="12023" max="12023" width="13.7109375" style="436" customWidth="1"/>
    <col min="12024" max="12024" width="11.140625" style="436" bestFit="1" customWidth="1"/>
    <col min="12025" max="12271" width="9.140625" style="436"/>
    <col min="12272" max="12272" width="8.140625" style="436" bestFit="1" customWidth="1"/>
    <col min="12273" max="12273" width="26.85546875" style="436" customWidth="1"/>
    <col min="12274" max="12274" width="26.5703125" style="436" customWidth="1"/>
    <col min="12275" max="12278" width="10.7109375" style="436" bestFit="1" customWidth="1"/>
    <col min="12279" max="12279" width="13.7109375" style="436" customWidth="1"/>
    <col min="12280" max="12280" width="11.140625" style="436" bestFit="1" customWidth="1"/>
    <col min="12281" max="12527" width="9.140625" style="436"/>
    <col min="12528" max="12528" width="8.140625" style="436" bestFit="1" customWidth="1"/>
    <col min="12529" max="12529" width="26.85546875" style="436" customWidth="1"/>
    <col min="12530" max="12530" width="26.5703125" style="436" customWidth="1"/>
    <col min="12531" max="12534" width="10.7109375" style="436" bestFit="1" customWidth="1"/>
    <col min="12535" max="12535" width="13.7109375" style="436" customWidth="1"/>
    <col min="12536" max="12536" width="11.140625" style="436" bestFit="1" customWidth="1"/>
    <col min="12537" max="12783" width="9.140625" style="436"/>
    <col min="12784" max="12784" width="8.140625" style="436" bestFit="1" customWidth="1"/>
    <col min="12785" max="12785" width="26.85546875" style="436" customWidth="1"/>
    <col min="12786" max="12786" width="26.5703125" style="436" customWidth="1"/>
    <col min="12787" max="12790" width="10.7109375" style="436" bestFit="1" customWidth="1"/>
    <col min="12791" max="12791" width="13.7109375" style="436" customWidth="1"/>
    <col min="12792" max="12792" width="11.140625" style="436" bestFit="1" customWidth="1"/>
    <col min="12793" max="13039" width="9.140625" style="436"/>
    <col min="13040" max="13040" width="8.140625" style="436" bestFit="1" customWidth="1"/>
    <col min="13041" max="13041" width="26.85546875" style="436" customWidth="1"/>
    <col min="13042" max="13042" width="26.5703125" style="436" customWidth="1"/>
    <col min="13043" max="13046" width="10.7109375" style="436" bestFit="1" customWidth="1"/>
    <col min="13047" max="13047" width="13.7109375" style="436" customWidth="1"/>
    <col min="13048" max="13048" width="11.140625" style="436" bestFit="1" customWidth="1"/>
    <col min="13049" max="13295" width="9.140625" style="436"/>
    <col min="13296" max="13296" width="8.140625" style="436" bestFit="1" customWidth="1"/>
    <col min="13297" max="13297" width="26.85546875" style="436" customWidth="1"/>
    <col min="13298" max="13298" width="26.5703125" style="436" customWidth="1"/>
    <col min="13299" max="13302" width="10.7109375" style="436" bestFit="1" customWidth="1"/>
    <col min="13303" max="13303" width="13.7109375" style="436" customWidth="1"/>
    <col min="13304" max="13304" width="11.140625" style="436" bestFit="1" customWidth="1"/>
    <col min="13305" max="13551" width="9.140625" style="436"/>
    <col min="13552" max="13552" width="8.140625" style="436" bestFit="1" customWidth="1"/>
    <col min="13553" max="13553" width="26.85546875" style="436" customWidth="1"/>
    <col min="13554" max="13554" width="26.5703125" style="436" customWidth="1"/>
    <col min="13555" max="13558" width="10.7109375" style="436" bestFit="1" customWidth="1"/>
    <col min="13559" max="13559" width="13.7109375" style="436" customWidth="1"/>
    <col min="13560" max="13560" width="11.140625" style="436" bestFit="1" customWidth="1"/>
    <col min="13561" max="13807" width="9.140625" style="436"/>
    <col min="13808" max="13808" width="8.140625" style="436" bestFit="1" customWidth="1"/>
    <col min="13809" max="13809" width="26.85546875" style="436" customWidth="1"/>
    <col min="13810" max="13810" width="26.5703125" style="436" customWidth="1"/>
    <col min="13811" max="13814" width="10.7109375" style="436" bestFit="1" customWidth="1"/>
    <col min="13815" max="13815" width="13.7109375" style="436" customWidth="1"/>
    <col min="13816" max="13816" width="11.140625" style="436" bestFit="1" customWidth="1"/>
    <col min="13817" max="14063" width="9.140625" style="436"/>
    <col min="14064" max="14064" width="8.140625" style="436" bestFit="1" customWidth="1"/>
    <col min="14065" max="14065" width="26.85546875" style="436" customWidth="1"/>
    <col min="14066" max="14066" width="26.5703125" style="436" customWidth="1"/>
    <col min="14067" max="14070" width="10.7109375" style="436" bestFit="1" customWidth="1"/>
    <col min="14071" max="14071" width="13.7109375" style="436" customWidth="1"/>
    <col min="14072" max="14072" width="11.140625" style="436" bestFit="1" customWidth="1"/>
    <col min="14073" max="14319" width="9.140625" style="436"/>
    <col min="14320" max="14320" width="8.140625" style="436" bestFit="1" customWidth="1"/>
    <col min="14321" max="14321" width="26.85546875" style="436" customWidth="1"/>
    <col min="14322" max="14322" width="26.5703125" style="436" customWidth="1"/>
    <col min="14323" max="14326" width="10.7109375" style="436" bestFit="1" customWidth="1"/>
    <col min="14327" max="14327" width="13.7109375" style="436" customWidth="1"/>
    <col min="14328" max="14328" width="11.140625" style="436" bestFit="1" customWidth="1"/>
    <col min="14329" max="14575" width="9.140625" style="436"/>
    <col min="14576" max="14576" width="8.140625" style="436" bestFit="1" customWidth="1"/>
    <col min="14577" max="14577" width="26.85546875" style="436" customWidth="1"/>
    <col min="14578" max="14578" width="26.5703125" style="436" customWidth="1"/>
    <col min="14579" max="14582" width="10.7109375" style="436" bestFit="1" customWidth="1"/>
    <col min="14583" max="14583" width="13.7109375" style="436" customWidth="1"/>
    <col min="14584" max="14584" width="11.140625" style="436" bestFit="1" customWidth="1"/>
    <col min="14585" max="14831" width="9.140625" style="436"/>
    <col min="14832" max="14832" width="8.140625" style="436" bestFit="1" customWidth="1"/>
    <col min="14833" max="14833" width="26.85546875" style="436" customWidth="1"/>
    <col min="14834" max="14834" width="26.5703125" style="436" customWidth="1"/>
    <col min="14835" max="14838" width="10.7109375" style="436" bestFit="1" customWidth="1"/>
    <col min="14839" max="14839" width="13.7109375" style="436" customWidth="1"/>
    <col min="14840" max="14840" width="11.140625" style="436" bestFit="1" customWidth="1"/>
    <col min="14841" max="15087" width="9.140625" style="436"/>
    <col min="15088" max="15088" width="8.140625" style="436" bestFit="1" customWidth="1"/>
    <col min="15089" max="15089" width="26.85546875" style="436" customWidth="1"/>
    <col min="15090" max="15090" width="26.5703125" style="436" customWidth="1"/>
    <col min="15091" max="15094" width="10.7109375" style="436" bestFit="1" customWidth="1"/>
    <col min="15095" max="15095" width="13.7109375" style="436" customWidth="1"/>
    <col min="15096" max="15096" width="11.140625" style="436" bestFit="1" customWidth="1"/>
    <col min="15097" max="15343" width="9.140625" style="436"/>
    <col min="15344" max="15344" width="8.140625" style="436" bestFit="1" customWidth="1"/>
    <col min="15345" max="15345" width="26.85546875" style="436" customWidth="1"/>
    <col min="15346" max="15346" width="26.5703125" style="436" customWidth="1"/>
    <col min="15347" max="15350" width="10.7109375" style="436" bestFit="1" customWidth="1"/>
    <col min="15351" max="15351" width="13.7109375" style="436" customWidth="1"/>
    <col min="15352" max="15352" width="11.140625" style="436" bestFit="1" customWidth="1"/>
    <col min="15353" max="15599" width="9.140625" style="436"/>
    <col min="15600" max="15600" width="8.140625" style="436" bestFit="1" customWidth="1"/>
    <col min="15601" max="15601" width="26.85546875" style="436" customWidth="1"/>
    <col min="15602" max="15602" width="26.5703125" style="436" customWidth="1"/>
    <col min="15603" max="15606" width="10.7109375" style="436" bestFit="1" customWidth="1"/>
    <col min="15607" max="15607" width="13.7109375" style="436" customWidth="1"/>
    <col min="15608" max="15608" width="11.140625" style="436" bestFit="1" customWidth="1"/>
    <col min="15609" max="15855" width="9.140625" style="436"/>
    <col min="15856" max="15856" width="8.140625" style="436" bestFit="1" customWidth="1"/>
    <col min="15857" max="15857" width="26.85546875" style="436" customWidth="1"/>
    <col min="15858" max="15858" width="26.5703125" style="436" customWidth="1"/>
    <col min="15859" max="15862" width="10.7109375" style="436" bestFit="1" customWidth="1"/>
    <col min="15863" max="15863" width="13.7109375" style="436" customWidth="1"/>
    <col min="15864" max="15864" width="11.140625" style="436" bestFit="1" customWidth="1"/>
    <col min="15865" max="16111" width="9.140625" style="436"/>
    <col min="16112" max="16112" width="8.140625" style="436" bestFit="1" customWidth="1"/>
    <col min="16113" max="16113" width="26.85546875" style="436" customWidth="1"/>
    <col min="16114" max="16114" width="26.5703125" style="436" customWidth="1"/>
    <col min="16115" max="16118" width="10.7109375" style="436" bestFit="1" customWidth="1"/>
    <col min="16119" max="16119" width="13.7109375" style="436" customWidth="1"/>
    <col min="16120" max="16120" width="11.140625" style="436" bestFit="1" customWidth="1"/>
    <col min="16121" max="16384" width="9.140625" style="436"/>
  </cols>
  <sheetData>
    <row r="1" spans="1:9">
      <c r="A1" s="435"/>
      <c r="B1" s="435"/>
      <c r="C1" s="435"/>
      <c r="D1" s="435"/>
      <c r="E1" s="435"/>
      <c r="F1" s="435"/>
      <c r="G1" s="435"/>
      <c r="H1" s="435"/>
      <c r="I1" s="435"/>
    </row>
    <row r="2" spans="1:9" ht="14.25">
      <c r="A2" s="435"/>
      <c r="B2" s="435"/>
      <c r="C2" s="435"/>
      <c r="D2" s="435"/>
      <c r="E2" s="435"/>
      <c r="F2" s="435"/>
      <c r="G2" s="435"/>
      <c r="H2" s="812" t="s">
        <v>220</v>
      </c>
      <c r="I2" s="812"/>
    </row>
    <row r="3" spans="1:9" ht="14.25">
      <c r="A3" s="435"/>
      <c r="B3" s="435"/>
      <c r="C3" s="435"/>
      <c r="D3" s="435"/>
      <c r="E3" s="435"/>
      <c r="F3" s="435"/>
      <c r="G3" s="435"/>
      <c r="H3" s="437"/>
      <c r="I3" s="437"/>
    </row>
    <row r="4" spans="1:9" ht="14.25">
      <c r="A4" s="813" t="s">
        <v>221</v>
      </c>
      <c r="B4" s="813"/>
      <c r="C4" s="813"/>
      <c r="D4" s="813"/>
      <c r="E4" s="813"/>
      <c r="F4" s="813"/>
      <c r="G4" s="813"/>
      <c r="H4" s="813"/>
      <c r="I4" s="813"/>
    </row>
    <row r="5" spans="1:9">
      <c r="A5" s="438"/>
      <c r="B5" s="438"/>
      <c r="C5" s="438"/>
      <c r="D5" s="438"/>
      <c r="E5" s="438"/>
      <c r="F5" s="438"/>
      <c r="G5" s="438"/>
      <c r="H5" s="438"/>
      <c r="I5" s="435"/>
    </row>
    <row r="6" spans="1:9" ht="13.5" thickBot="1">
      <c r="A6" s="435"/>
      <c r="B6" s="435"/>
      <c r="C6" s="435"/>
      <c r="D6" s="435"/>
      <c r="E6" s="435"/>
      <c r="F6" s="435"/>
      <c r="G6" s="435"/>
      <c r="H6" s="814" t="s">
        <v>2</v>
      </c>
      <c r="I6" s="814"/>
    </row>
    <row r="7" spans="1:9" ht="30" customHeight="1" thickBot="1">
      <c r="A7" s="173" t="s">
        <v>222</v>
      </c>
      <c r="B7" s="751" t="s">
        <v>69</v>
      </c>
      <c r="C7" s="752"/>
      <c r="D7" s="171" t="s">
        <v>223</v>
      </c>
      <c r="E7" s="172" t="s">
        <v>224</v>
      </c>
      <c r="F7" s="172" t="s">
        <v>225</v>
      </c>
      <c r="G7" s="172" t="s">
        <v>226</v>
      </c>
      <c r="H7" s="439" t="s">
        <v>227</v>
      </c>
      <c r="I7" s="440" t="s">
        <v>147</v>
      </c>
    </row>
    <row r="8" spans="1:9" ht="12.75" customHeight="1">
      <c r="A8" s="815" t="s">
        <v>228</v>
      </c>
      <c r="B8" s="816"/>
      <c r="C8" s="817"/>
      <c r="D8" s="441"/>
      <c r="E8" s="442"/>
      <c r="F8" s="442"/>
      <c r="G8" s="442"/>
      <c r="H8" s="443"/>
      <c r="I8" s="444"/>
    </row>
    <row r="9" spans="1:9" ht="21" customHeight="1">
      <c r="A9" s="445">
        <v>1</v>
      </c>
      <c r="B9" s="810" t="s">
        <v>229</v>
      </c>
      <c r="C9" s="811"/>
      <c r="D9" s="446">
        <v>24618.952600000001</v>
      </c>
      <c r="E9" s="446">
        <v>0.37445000000000001</v>
      </c>
      <c r="F9" s="446">
        <v>1.1140000000000001</v>
      </c>
      <c r="G9" s="446">
        <v>0</v>
      </c>
      <c r="H9" s="447">
        <v>6.1639999999999997</v>
      </c>
      <c r="I9" s="448">
        <v>24626.605049999998</v>
      </c>
    </row>
    <row r="10" spans="1:9" ht="12.75" customHeight="1">
      <c r="A10" s="445">
        <v>2</v>
      </c>
      <c r="B10" s="810" t="s">
        <v>230</v>
      </c>
      <c r="C10" s="811"/>
      <c r="D10" s="446">
        <v>8.577</v>
      </c>
      <c r="E10" s="446">
        <v>435.738</v>
      </c>
      <c r="F10" s="446">
        <v>0</v>
      </c>
      <c r="G10" s="446">
        <v>0</v>
      </c>
      <c r="H10" s="447">
        <v>9.1739999999999995</v>
      </c>
      <c r="I10" s="448">
        <v>453.48899999999998</v>
      </c>
    </row>
    <row r="11" spans="1:9">
      <c r="A11" s="445"/>
      <c r="B11" s="449"/>
      <c r="C11" s="450" t="s">
        <v>231</v>
      </c>
      <c r="D11" s="446">
        <v>0</v>
      </c>
      <c r="E11" s="446">
        <v>99.751000000000005</v>
      </c>
      <c r="F11" s="446">
        <v>0</v>
      </c>
      <c r="G11" s="446">
        <v>0</v>
      </c>
      <c r="H11" s="447">
        <v>0</v>
      </c>
      <c r="I11" s="448">
        <v>99.751000000000005</v>
      </c>
    </row>
    <row r="12" spans="1:9">
      <c r="A12" s="445"/>
      <c r="B12" s="449"/>
      <c r="C12" s="451" t="s">
        <v>232</v>
      </c>
      <c r="D12" s="446">
        <v>0.72399999999999998</v>
      </c>
      <c r="E12" s="446">
        <v>335.98700000000002</v>
      </c>
      <c r="F12" s="446">
        <v>0</v>
      </c>
      <c r="G12" s="446">
        <v>0</v>
      </c>
      <c r="H12" s="447">
        <v>9.1739999999999995</v>
      </c>
      <c r="I12" s="448">
        <v>345.88499999999999</v>
      </c>
    </row>
    <row r="13" spans="1:9">
      <c r="A13" s="445"/>
      <c r="B13" s="449"/>
      <c r="C13" s="451" t="s">
        <v>233</v>
      </c>
      <c r="D13" s="446">
        <v>7.8529999999999998</v>
      </c>
      <c r="E13" s="446">
        <v>0</v>
      </c>
      <c r="F13" s="446">
        <v>0</v>
      </c>
      <c r="G13" s="446">
        <v>0</v>
      </c>
      <c r="H13" s="447">
        <v>0</v>
      </c>
      <c r="I13" s="448">
        <v>7.8529999999999998</v>
      </c>
    </row>
    <row r="14" spans="1:9">
      <c r="A14" s="445">
        <v>3</v>
      </c>
      <c r="B14" s="810" t="s">
        <v>234</v>
      </c>
      <c r="C14" s="811"/>
      <c r="D14" s="446">
        <v>0</v>
      </c>
      <c r="E14" s="446">
        <v>0</v>
      </c>
      <c r="F14" s="446">
        <v>1.5169999999999999</v>
      </c>
      <c r="G14" s="446">
        <v>0</v>
      </c>
      <c r="H14" s="447">
        <v>0</v>
      </c>
      <c r="I14" s="448">
        <v>1.5169999999999999</v>
      </c>
    </row>
    <row r="15" spans="1:9" ht="21" customHeight="1">
      <c r="A15" s="445">
        <v>4</v>
      </c>
      <c r="B15" s="818" t="s">
        <v>235</v>
      </c>
      <c r="C15" s="811"/>
      <c r="D15" s="446">
        <v>0</v>
      </c>
      <c r="E15" s="446">
        <v>0</v>
      </c>
      <c r="F15" s="446">
        <v>0</v>
      </c>
      <c r="G15" s="446">
        <v>0</v>
      </c>
      <c r="H15" s="447">
        <v>0</v>
      </c>
      <c r="I15" s="448">
        <v>0</v>
      </c>
    </row>
    <row r="16" spans="1:9" ht="30" customHeight="1">
      <c r="A16" s="445">
        <v>5</v>
      </c>
      <c r="B16" s="818" t="s">
        <v>236</v>
      </c>
      <c r="C16" s="811"/>
      <c r="D16" s="446">
        <v>0</v>
      </c>
      <c r="E16" s="446">
        <v>0</v>
      </c>
      <c r="F16" s="446">
        <v>0</v>
      </c>
      <c r="G16" s="446">
        <v>0</v>
      </c>
      <c r="H16" s="447">
        <v>0</v>
      </c>
      <c r="I16" s="448">
        <v>0</v>
      </c>
    </row>
    <row r="17" spans="1:9">
      <c r="A17" s="445"/>
      <c r="B17" s="449"/>
      <c r="C17" s="450" t="s">
        <v>231</v>
      </c>
      <c r="D17" s="446">
        <v>0</v>
      </c>
      <c r="E17" s="446">
        <v>0</v>
      </c>
      <c r="F17" s="446">
        <v>0</v>
      </c>
      <c r="G17" s="446">
        <v>0</v>
      </c>
      <c r="H17" s="447">
        <v>0</v>
      </c>
      <c r="I17" s="448">
        <v>0</v>
      </c>
    </row>
    <row r="18" spans="1:9">
      <c r="A18" s="445"/>
      <c r="B18" s="449"/>
      <c r="C18" s="451" t="s">
        <v>232</v>
      </c>
      <c r="D18" s="446">
        <v>0</v>
      </c>
      <c r="E18" s="446">
        <v>0</v>
      </c>
      <c r="F18" s="446">
        <v>0</v>
      </c>
      <c r="G18" s="446">
        <v>0</v>
      </c>
      <c r="H18" s="447">
        <v>0</v>
      </c>
      <c r="I18" s="448">
        <v>0</v>
      </c>
    </row>
    <row r="19" spans="1:9">
      <c r="A19" s="445"/>
      <c r="B19" s="449"/>
      <c r="C19" s="451" t="s">
        <v>233</v>
      </c>
      <c r="D19" s="446">
        <v>0</v>
      </c>
      <c r="E19" s="446">
        <v>0</v>
      </c>
      <c r="F19" s="446">
        <v>0</v>
      </c>
      <c r="G19" s="446">
        <v>0</v>
      </c>
      <c r="H19" s="447">
        <v>0</v>
      </c>
      <c r="I19" s="448">
        <v>0</v>
      </c>
    </row>
    <row r="20" spans="1:9">
      <c r="A20" s="445"/>
      <c r="B20" s="449"/>
      <c r="C20" s="450" t="s">
        <v>237</v>
      </c>
      <c r="D20" s="446">
        <v>0</v>
      </c>
      <c r="E20" s="446">
        <v>0</v>
      </c>
      <c r="F20" s="446">
        <v>0</v>
      </c>
      <c r="G20" s="446">
        <v>0</v>
      </c>
      <c r="H20" s="447">
        <v>0</v>
      </c>
      <c r="I20" s="448">
        <v>0</v>
      </c>
    </row>
    <row r="21" spans="1:9" ht="12.75" customHeight="1">
      <c r="A21" s="445">
        <v>6</v>
      </c>
      <c r="B21" s="810" t="s">
        <v>238</v>
      </c>
      <c r="C21" s="811"/>
      <c r="D21" s="446">
        <v>1398.5260000000001</v>
      </c>
      <c r="E21" s="446">
        <v>3973.1669999999999</v>
      </c>
      <c r="F21" s="446">
        <v>262.49907999999999</v>
      </c>
      <c r="G21" s="446">
        <v>132.24700000000001</v>
      </c>
      <c r="H21" s="447">
        <v>395.10599999999999</v>
      </c>
      <c r="I21" s="448">
        <v>6161.5450799999999</v>
      </c>
    </row>
    <row r="22" spans="1:9">
      <c r="A22" s="445"/>
      <c r="B22" s="449"/>
      <c r="C22" s="450" t="s">
        <v>231</v>
      </c>
      <c r="D22" s="446">
        <v>1324.3579999999999</v>
      </c>
      <c r="E22" s="446">
        <v>3973.1669999999999</v>
      </c>
      <c r="F22" s="446">
        <v>50.106999999999999</v>
      </c>
      <c r="G22" s="446">
        <v>0</v>
      </c>
      <c r="H22" s="447">
        <v>0</v>
      </c>
      <c r="I22" s="448">
        <v>5347.6319999999996</v>
      </c>
    </row>
    <row r="23" spans="1:9">
      <c r="A23" s="445"/>
      <c r="B23" s="449"/>
      <c r="C23" s="451" t="s">
        <v>232</v>
      </c>
      <c r="D23" s="446">
        <v>74.168000000000006</v>
      </c>
      <c r="E23" s="446">
        <v>0</v>
      </c>
      <c r="F23" s="446">
        <v>212.39208000000002</v>
      </c>
      <c r="G23" s="446">
        <v>132.24700000000001</v>
      </c>
      <c r="H23" s="447">
        <v>395.10599999999999</v>
      </c>
      <c r="I23" s="448">
        <v>813.91307999999992</v>
      </c>
    </row>
    <row r="24" spans="1:9" ht="12.75" customHeight="1">
      <c r="A24" s="445">
        <v>7</v>
      </c>
      <c r="B24" s="810" t="s">
        <v>239</v>
      </c>
      <c r="C24" s="811"/>
      <c r="D24" s="446">
        <v>4000.9572400000002</v>
      </c>
      <c r="E24" s="446">
        <v>18413.159319999999</v>
      </c>
      <c r="F24" s="446">
        <v>4719.4960000000001</v>
      </c>
      <c r="G24" s="446">
        <v>3606.0239999999999</v>
      </c>
      <c r="H24" s="447">
        <v>169.85300000000001</v>
      </c>
      <c r="I24" s="448">
        <v>30909.489559999998</v>
      </c>
    </row>
    <row r="25" spans="1:9">
      <c r="A25" s="445"/>
      <c r="B25" s="449"/>
      <c r="C25" s="450" t="s">
        <v>231</v>
      </c>
      <c r="D25" s="446">
        <v>3920.85331</v>
      </c>
      <c r="E25" s="446">
        <v>18413.159319999999</v>
      </c>
      <c r="F25" s="446">
        <v>4719.4960000000001</v>
      </c>
      <c r="G25" s="446">
        <v>3606.0239999999999</v>
      </c>
      <c r="H25" s="447">
        <v>0</v>
      </c>
      <c r="I25" s="448">
        <v>30659.532629999998</v>
      </c>
    </row>
    <row r="26" spans="1:9">
      <c r="A26" s="445"/>
      <c r="B26" s="449"/>
      <c r="C26" s="451" t="s">
        <v>232</v>
      </c>
      <c r="D26" s="446">
        <v>25.59</v>
      </c>
      <c r="E26" s="446">
        <v>0</v>
      </c>
      <c r="F26" s="446">
        <v>0</v>
      </c>
      <c r="G26" s="446">
        <v>0</v>
      </c>
      <c r="H26" s="447">
        <v>160.517</v>
      </c>
      <c r="I26" s="448">
        <v>186.107</v>
      </c>
    </row>
    <row r="27" spans="1:9">
      <c r="A27" s="445"/>
      <c r="B27" s="449"/>
      <c r="C27" s="451" t="s">
        <v>233</v>
      </c>
      <c r="D27" s="446">
        <v>54.513930000000002</v>
      </c>
      <c r="E27" s="446">
        <v>0</v>
      </c>
      <c r="F27" s="446">
        <v>0</v>
      </c>
      <c r="G27" s="446">
        <v>0</v>
      </c>
      <c r="H27" s="447">
        <v>9.3360000000000003</v>
      </c>
      <c r="I27" s="448">
        <v>63.849930000000001</v>
      </c>
    </row>
    <row r="28" spans="1:9">
      <c r="A28" s="445"/>
      <c r="B28" s="449"/>
      <c r="C28" s="451" t="s">
        <v>240</v>
      </c>
      <c r="D28" s="446">
        <v>0</v>
      </c>
      <c r="E28" s="446">
        <v>0</v>
      </c>
      <c r="F28" s="446">
        <v>0</v>
      </c>
      <c r="G28" s="446">
        <v>0</v>
      </c>
      <c r="H28" s="447">
        <v>0</v>
      </c>
      <c r="I28" s="448">
        <v>0</v>
      </c>
    </row>
    <row r="29" spans="1:9">
      <c r="A29" s="445">
        <v>8</v>
      </c>
      <c r="B29" s="818" t="s">
        <v>241</v>
      </c>
      <c r="C29" s="811"/>
      <c r="D29" s="446">
        <v>17427.323390000001</v>
      </c>
      <c r="E29" s="446">
        <v>11280.5052</v>
      </c>
      <c r="F29" s="446">
        <v>16250.6823</v>
      </c>
      <c r="G29" s="446">
        <v>22000.826779999999</v>
      </c>
      <c r="H29" s="447">
        <v>32664.410299999996</v>
      </c>
      <c r="I29" s="448">
        <v>99623.747969999997</v>
      </c>
    </row>
    <row r="30" spans="1:9">
      <c r="A30" s="445"/>
      <c r="B30" s="449"/>
      <c r="C30" s="450" t="s">
        <v>242</v>
      </c>
      <c r="D30" s="446">
        <v>14280.243899999999</v>
      </c>
      <c r="E30" s="446">
        <v>4363.1170000000002</v>
      </c>
      <c r="F30" s="446">
        <v>329.28199999999998</v>
      </c>
      <c r="G30" s="446">
        <v>393.38400000000001</v>
      </c>
      <c r="H30" s="447">
        <v>92.453999999999994</v>
      </c>
      <c r="I30" s="448">
        <v>19458.480899999999</v>
      </c>
    </row>
    <row r="31" spans="1:9">
      <c r="A31" s="445"/>
      <c r="B31" s="449"/>
      <c r="C31" s="451" t="s">
        <v>243</v>
      </c>
      <c r="D31" s="446">
        <v>4.6639999999999997</v>
      </c>
      <c r="E31" s="446">
        <v>0</v>
      </c>
      <c r="F31" s="446">
        <v>0</v>
      </c>
      <c r="G31" s="446">
        <v>0</v>
      </c>
      <c r="H31" s="447">
        <v>0</v>
      </c>
      <c r="I31" s="448">
        <v>4.6639999999999997</v>
      </c>
    </row>
    <row r="32" spans="1:9">
      <c r="A32" s="445"/>
      <c r="B32" s="449"/>
      <c r="C32" s="450" t="s">
        <v>244</v>
      </c>
      <c r="D32" s="446">
        <v>0</v>
      </c>
      <c r="E32" s="446">
        <v>0</v>
      </c>
      <c r="F32" s="446">
        <v>0</v>
      </c>
      <c r="G32" s="446">
        <v>0</v>
      </c>
      <c r="H32" s="447">
        <v>0</v>
      </c>
      <c r="I32" s="448">
        <v>0</v>
      </c>
    </row>
    <row r="33" spans="1:9">
      <c r="A33" s="445"/>
      <c r="B33" s="449"/>
      <c r="C33" s="450" t="s">
        <v>237</v>
      </c>
      <c r="D33" s="446">
        <v>3133.6954899999996</v>
      </c>
      <c r="E33" s="446">
        <v>6847.368199999999</v>
      </c>
      <c r="F33" s="446">
        <v>15889.9663</v>
      </c>
      <c r="G33" s="446">
        <v>21592.512780000001</v>
      </c>
      <c r="H33" s="447">
        <v>32541.626299999996</v>
      </c>
      <c r="I33" s="448">
        <v>80005.169069999989</v>
      </c>
    </row>
    <row r="34" spans="1:9">
      <c r="A34" s="445"/>
      <c r="B34" s="449"/>
      <c r="C34" s="451" t="s">
        <v>245</v>
      </c>
      <c r="D34" s="446">
        <v>8.7200000000000006</v>
      </c>
      <c r="E34" s="446">
        <v>70.02</v>
      </c>
      <c r="F34" s="446">
        <v>31.434000000000001</v>
      </c>
      <c r="G34" s="446">
        <v>14.93</v>
      </c>
      <c r="H34" s="447">
        <v>30.33</v>
      </c>
      <c r="I34" s="448">
        <v>155.434</v>
      </c>
    </row>
    <row r="35" spans="1:9" ht="12.75" customHeight="1">
      <c r="A35" s="445">
        <v>9</v>
      </c>
      <c r="B35" s="810" t="s">
        <v>246</v>
      </c>
      <c r="C35" s="811"/>
      <c r="D35" s="446">
        <v>796.57560000000012</v>
      </c>
      <c r="E35" s="446">
        <v>414.20001000000002</v>
      </c>
      <c r="F35" s="446">
        <v>57.880339999999997</v>
      </c>
      <c r="G35" s="446">
        <v>19.181999999999999</v>
      </c>
      <c r="H35" s="447">
        <v>378.07896</v>
      </c>
      <c r="I35" s="448">
        <v>1665.9169100000001</v>
      </c>
    </row>
    <row r="36" spans="1:9" ht="12.75" customHeight="1">
      <c r="A36" s="445">
        <v>10</v>
      </c>
      <c r="B36" s="818" t="s">
        <v>247</v>
      </c>
      <c r="C36" s="811"/>
      <c r="D36" s="446">
        <v>113.24833000000001</v>
      </c>
      <c r="E36" s="446">
        <v>30.102499999999999</v>
      </c>
      <c r="F36" s="446">
        <v>0</v>
      </c>
      <c r="G36" s="446">
        <v>4.0529999999999999</v>
      </c>
      <c r="H36" s="447">
        <v>0</v>
      </c>
      <c r="I36" s="448">
        <v>147.40383000000003</v>
      </c>
    </row>
    <row r="37" spans="1:9" ht="12.75" customHeight="1">
      <c r="A37" s="445">
        <v>11</v>
      </c>
      <c r="B37" s="810" t="s">
        <v>248</v>
      </c>
      <c r="C37" s="811"/>
      <c r="D37" s="446">
        <v>1400.93037</v>
      </c>
      <c r="E37" s="446">
        <v>159.95982000000001</v>
      </c>
      <c r="F37" s="446">
        <v>64.607029999999995</v>
      </c>
      <c r="G37" s="446">
        <v>17.598089999999999</v>
      </c>
      <c r="H37" s="447">
        <v>28.082650000000001</v>
      </c>
      <c r="I37" s="448">
        <v>1671.17796</v>
      </c>
    </row>
    <row r="38" spans="1:9" ht="13.5" customHeight="1" thickBot="1">
      <c r="A38" s="452">
        <v>12</v>
      </c>
      <c r="B38" s="819" t="s">
        <v>249</v>
      </c>
      <c r="C38" s="820"/>
      <c r="D38" s="453">
        <v>49765.090530000001</v>
      </c>
      <c r="E38" s="453">
        <v>34707.206299999998</v>
      </c>
      <c r="F38" s="453">
        <v>21357.795750000001</v>
      </c>
      <c r="G38" s="453">
        <v>25779.93087</v>
      </c>
      <c r="H38" s="454">
        <v>33650.868909999997</v>
      </c>
      <c r="I38" s="455">
        <v>165260.89236000003</v>
      </c>
    </row>
    <row r="39" spans="1:9" ht="12.75" customHeight="1">
      <c r="A39" s="815" t="s">
        <v>250</v>
      </c>
      <c r="B39" s="816"/>
      <c r="C39" s="817"/>
      <c r="D39" s="456"/>
      <c r="E39" s="457"/>
      <c r="F39" s="457"/>
      <c r="G39" s="457"/>
      <c r="H39" s="458"/>
      <c r="I39" s="459"/>
    </row>
    <row r="40" spans="1:9">
      <c r="A40" s="445">
        <v>13</v>
      </c>
      <c r="B40" s="810" t="s">
        <v>251</v>
      </c>
      <c r="C40" s="811"/>
      <c r="D40" s="460">
        <v>61533.884660000003</v>
      </c>
      <c r="E40" s="461">
        <v>0</v>
      </c>
      <c r="F40" s="461">
        <v>0</v>
      </c>
      <c r="G40" s="461">
        <v>0</v>
      </c>
      <c r="H40" s="462">
        <v>0</v>
      </c>
      <c r="I40" s="463">
        <v>61533.884660000003</v>
      </c>
    </row>
    <row r="41" spans="1:9" ht="21" customHeight="1">
      <c r="A41" s="445">
        <v>14</v>
      </c>
      <c r="B41" s="818" t="s">
        <v>252</v>
      </c>
      <c r="C41" s="811"/>
      <c r="D41" s="460">
        <v>0</v>
      </c>
      <c r="E41" s="461">
        <v>0</v>
      </c>
      <c r="F41" s="461">
        <v>0</v>
      </c>
      <c r="G41" s="461">
        <v>0</v>
      </c>
      <c r="H41" s="462">
        <v>0</v>
      </c>
      <c r="I41" s="463">
        <v>0</v>
      </c>
    </row>
    <row r="42" spans="1:9">
      <c r="A42" s="445"/>
      <c r="B42" s="449"/>
      <c r="C42" s="450" t="s">
        <v>231</v>
      </c>
      <c r="D42" s="460">
        <v>0</v>
      </c>
      <c r="E42" s="461">
        <v>0</v>
      </c>
      <c r="F42" s="461">
        <v>0</v>
      </c>
      <c r="G42" s="461">
        <v>0</v>
      </c>
      <c r="H42" s="462">
        <v>0</v>
      </c>
      <c r="I42" s="463">
        <v>0</v>
      </c>
    </row>
    <row r="43" spans="1:9">
      <c r="A43" s="445"/>
      <c r="B43" s="449"/>
      <c r="C43" s="451" t="s">
        <v>232</v>
      </c>
      <c r="D43" s="460">
        <v>0</v>
      </c>
      <c r="E43" s="461">
        <v>0</v>
      </c>
      <c r="F43" s="461">
        <v>0</v>
      </c>
      <c r="G43" s="461">
        <v>0</v>
      </c>
      <c r="H43" s="462">
        <v>0</v>
      </c>
      <c r="I43" s="463">
        <v>0</v>
      </c>
    </row>
    <row r="44" spans="1:9">
      <c r="A44" s="445"/>
      <c r="B44" s="449"/>
      <c r="C44" s="451" t="s">
        <v>233</v>
      </c>
      <c r="D44" s="460">
        <v>0</v>
      </c>
      <c r="E44" s="461">
        <v>0</v>
      </c>
      <c r="F44" s="461">
        <v>0</v>
      </c>
      <c r="G44" s="461">
        <v>0</v>
      </c>
      <c r="H44" s="462">
        <v>0</v>
      </c>
      <c r="I44" s="463">
        <v>0</v>
      </c>
    </row>
    <row r="45" spans="1:9">
      <c r="A45" s="445"/>
      <c r="B45" s="449"/>
      <c r="C45" s="451" t="s">
        <v>243</v>
      </c>
      <c r="D45" s="460">
        <v>0</v>
      </c>
      <c r="E45" s="461">
        <v>0</v>
      </c>
      <c r="F45" s="461">
        <v>0</v>
      </c>
      <c r="G45" s="461">
        <v>0</v>
      </c>
      <c r="H45" s="462">
        <v>0</v>
      </c>
      <c r="I45" s="463">
        <v>0</v>
      </c>
    </row>
    <row r="46" spans="1:9">
      <c r="A46" s="445"/>
      <c r="B46" s="449"/>
      <c r="C46" s="450" t="s">
        <v>253</v>
      </c>
      <c r="D46" s="460">
        <v>0</v>
      </c>
      <c r="E46" s="461">
        <v>0</v>
      </c>
      <c r="F46" s="461">
        <v>0</v>
      </c>
      <c r="G46" s="461">
        <v>0</v>
      </c>
      <c r="H46" s="462">
        <v>0</v>
      </c>
      <c r="I46" s="463">
        <v>0</v>
      </c>
    </row>
    <row r="47" spans="1:9">
      <c r="A47" s="445"/>
      <c r="B47" s="449"/>
      <c r="C47" s="451" t="s">
        <v>254</v>
      </c>
      <c r="D47" s="460">
        <v>0</v>
      </c>
      <c r="E47" s="461">
        <v>0</v>
      </c>
      <c r="F47" s="461">
        <v>0</v>
      </c>
      <c r="G47" s="461">
        <v>0</v>
      </c>
      <c r="H47" s="462">
        <v>0</v>
      </c>
      <c r="I47" s="463">
        <v>0</v>
      </c>
    </row>
    <row r="48" spans="1:9">
      <c r="A48" s="445">
        <v>15</v>
      </c>
      <c r="B48" s="810" t="s">
        <v>234</v>
      </c>
      <c r="C48" s="811"/>
      <c r="D48" s="460">
        <v>0</v>
      </c>
      <c r="E48" s="461">
        <v>0</v>
      </c>
      <c r="F48" s="461">
        <v>0</v>
      </c>
      <c r="G48" s="461">
        <v>4.54</v>
      </c>
      <c r="H48" s="462">
        <v>0</v>
      </c>
      <c r="I48" s="463">
        <v>4.54</v>
      </c>
    </row>
    <row r="49" spans="1:9" ht="21" customHeight="1">
      <c r="A49" s="445">
        <v>16</v>
      </c>
      <c r="B49" s="818" t="s">
        <v>255</v>
      </c>
      <c r="C49" s="811"/>
      <c r="D49" s="460">
        <v>0</v>
      </c>
      <c r="E49" s="461">
        <v>0</v>
      </c>
      <c r="F49" s="461">
        <v>0</v>
      </c>
      <c r="G49" s="461">
        <v>0</v>
      </c>
      <c r="H49" s="462">
        <v>0</v>
      </c>
      <c r="I49" s="463">
        <v>0</v>
      </c>
    </row>
    <row r="50" spans="1:9">
      <c r="A50" s="445">
        <v>17</v>
      </c>
      <c r="B50" s="810" t="s">
        <v>256</v>
      </c>
      <c r="C50" s="811"/>
      <c r="D50" s="460">
        <v>19317.682380000002</v>
      </c>
      <c r="E50" s="461">
        <v>19313.572649999998</v>
      </c>
      <c r="F50" s="461">
        <v>34847.385579999995</v>
      </c>
      <c r="G50" s="461">
        <v>28197.032470000002</v>
      </c>
      <c r="H50" s="462">
        <v>37363.584889999998</v>
      </c>
      <c r="I50" s="463">
        <v>139039.25797000001</v>
      </c>
    </row>
    <row r="51" spans="1:9">
      <c r="A51" s="445"/>
      <c r="B51" s="449"/>
      <c r="C51" s="450" t="s">
        <v>257</v>
      </c>
      <c r="D51" s="460">
        <v>11588.630789999999</v>
      </c>
      <c r="E51" s="461">
        <v>0</v>
      </c>
      <c r="F51" s="461">
        <v>0</v>
      </c>
      <c r="G51" s="461">
        <v>0.02</v>
      </c>
      <c r="H51" s="462">
        <v>0.45650000000000002</v>
      </c>
      <c r="I51" s="463">
        <v>11589.10729</v>
      </c>
    </row>
    <row r="52" spans="1:9">
      <c r="A52" s="445"/>
      <c r="B52" s="449"/>
      <c r="C52" s="451" t="s">
        <v>258</v>
      </c>
      <c r="D52" s="460">
        <v>7729.05159</v>
      </c>
      <c r="E52" s="461">
        <v>19313.572649999998</v>
      </c>
      <c r="F52" s="461">
        <v>34847.385579999995</v>
      </c>
      <c r="G52" s="461">
        <v>28197.012470000001</v>
      </c>
      <c r="H52" s="462">
        <v>37363.128389999998</v>
      </c>
      <c r="I52" s="463">
        <v>127450.15068000001</v>
      </c>
    </row>
    <row r="53" spans="1:9">
      <c r="A53" s="445">
        <v>18</v>
      </c>
      <c r="B53" s="818" t="s">
        <v>259</v>
      </c>
      <c r="C53" s="811"/>
      <c r="D53" s="460">
        <v>125.714</v>
      </c>
      <c r="E53" s="461">
        <v>436.15199999999999</v>
      </c>
      <c r="F53" s="461">
        <v>227.68</v>
      </c>
      <c r="G53" s="461">
        <v>1189.1980000000001</v>
      </c>
      <c r="H53" s="462">
        <v>5451.134</v>
      </c>
      <c r="I53" s="463">
        <v>7429.8779999999997</v>
      </c>
    </row>
    <row r="54" spans="1:9" ht="12.75" customHeight="1">
      <c r="A54" s="445">
        <v>19</v>
      </c>
      <c r="B54" s="810" t="s">
        <v>260</v>
      </c>
      <c r="C54" s="811"/>
      <c r="D54" s="460">
        <v>0</v>
      </c>
      <c r="E54" s="461">
        <v>0</v>
      </c>
      <c r="F54" s="461">
        <v>300</v>
      </c>
      <c r="G54" s="461">
        <v>0</v>
      </c>
      <c r="H54" s="462">
        <v>0</v>
      </c>
      <c r="I54" s="463">
        <v>300</v>
      </c>
    </row>
    <row r="55" spans="1:9">
      <c r="A55" s="445">
        <v>20</v>
      </c>
      <c r="B55" s="810" t="s">
        <v>261</v>
      </c>
      <c r="C55" s="811"/>
      <c r="D55" s="460">
        <v>591.9692</v>
      </c>
      <c r="E55" s="461">
        <v>321.54719</v>
      </c>
      <c r="F55" s="461">
        <v>368.33436</v>
      </c>
      <c r="G55" s="461">
        <v>168.7885</v>
      </c>
      <c r="H55" s="462">
        <v>160.33259000000001</v>
      </c>
      <c r="I55" s="463">
        <v>1610.9718399999999</v>
      </c>
    </row>
    <row r="56" spans="1:9" ht="12.75" customHeight="1">
      <c r="A56" s="445">
        <v>21</v>
      </c>
      <c r="B56" s="818" t="s">
        <v>262</v>
      </c>
      <c r="C56" s="811"/>
      <c r="D56" s="460">
        <v>3.1075299999999997</v>
      </c>
      <c r="E56" s="461">
        <v>6.008</v>
      </c>
      <c r="F56" s="461">
        <v>0</v>
      </c>
      <c r="G56" s="461">
        <v>0.38600000000000001</v>
      </c>
      <c r="H56" s="462">
        <v>0</v>
      </c>
      <c r="I56" s="463">
        <v>9.5015299999999989</v>
      </c>
    </row>
    <row r="57" spans="1:9" ht="12.75" customHeight="1">
      <c r="A57" s="445">
        <v>22</v>
      </c>
      <c r="B57" s="818" t="s">
        <v>263</v>
      </c>
      <c r="C57" s="811"/>
      <c r="D57" s="460">
        <v>3.5339999999999998</v>
      </c>
      <c r="E57" s="461">
        <v>0.10714</v>
      </c>
      <c r="F57" s="461">
        <v>0.36460999999999999</v>
      </c>
      <c r="G57" s="461">
        <v>0.36460999999999999</v>
      </c>
      <c r="H57" s="462">
        <v>0.5272</v>
      </c>
      <c r="I57" s="463">
        <v>4.8975599999999995</v>
      </c>
    </row>
    <row r="58" spans="1:9" ht="12.75" customHeight="1">
      <c r="A58" s="445">
        <v>23</v>
      </c>
      <c r="B58" s="810" t="s">
        <v>264</v>
      </c>
      <c r="C58" s="811"/>
      <c r="D58" s="460">
        <v>2060.0212999999999</v>
      </c>
      <c r="E58" s="461">
        <v>679.98991999999987</v>
      </c>
      <c r="F58" s="461">
        <v>13.485259999999998</v>
      </c>
      <c r="G58" s="461">
        <v>4.2052899999999998</v>
      </c>
      <c r="H58" s="462">
        <v>3.8458000000000001</v>
      </c>
      <c r="I58" s="463">
        <v>2761.5475700000002</v>
      </c>
    </row>
    <row r="59" spans="1:9" ht="27.75" customHeight="1" thickBot="1">
      <c r="A59" s="464">
        <v>24</v>
      </c>
      <c r="B59" s="821" t="s">
        <v>265</v>
      </c>
      <c r="C59" s="822"/>
      <c r="D59" s="465">
        <v>83635.913069999995</v>
      </c>
      <c r="E59" s="466">
        <v>20757.376899999999</v>
      </c>
      <c r="F59" s="466">
        <v>35757.249810000001</v>
      </c>
      <c r="G59" s="466">
        <v>29564.514870000003</v>
      </c>
      <c r="H59" s="467">
        <v>42979.424480000001</v>
      </c>
      <c r="I59" s="468">
        <v>212694.47912999999</v>
      </c>
    </row>
    <row r="60" spans="1:9" ht="12.75" customHeight="1">
      <c r="A60" s="823" t="s">
        <v>266</v>
      </c>
      <c r="B60" s="824"/>
      <c r="C60" s="746"/>
      <c r="D60" s="456"/>
      <c r="E60" s="469"/>
      <c r="F60" s="457"/>
      <c r="G60" s="457"/>
      <c r="H60" s="470"/>
      <c r="I60" s="459"/>
    </row>
    <row r="61" spans="1:9">
      <c r="A61" s="445">
        <v>25</v>
      </c>
      <c r="B61" s="810" t="s">
        <v>267</v>
      </c>
      <c r="C61" s="811"/>
      <c r="D61" s="462">
        <v>477.56753000000003</v>
      </c>
      <c r="E61" s="462">
        <v>2.077</v>
      </c>
      <c r="F61" s="462">
        <v>76.091999999999999</v>
      </c>
      <c r="G61" s="462">
        <v>81.617999999999995</v>
      </c>
      <c r="H61" s="447">
        <v>1190.395</v>
      </c>
      <c r="I61" s="471">
        <v>1827.74953</v>
      </c>
    </row>
    <row r="62" spans="1:9">
      <c r="A62" s="445">
        <v>26</v>
      </c>
      <c r="B62" s="810" t="s">
        <v>268</v>
      </c>
      <c r="C62" s="811"/>
      <c r="D62" s="462">
        <v>6241.8961799999997</v>
      </c>
      <c r="E62" s="462">
        <v>935.66740000000004</v>
      </c>
      <c r="F62" s="462">
        <v>3317.5358300000003</v>
      </c>
      <c r="G62" s="462">
        <v>4193.1313799999998</v>
      </c>
      <c r="H62" s="447">
        <v>4815.8104400000002</v>
      </c>
      <c r="I62" s="471">
        <v>19504.041229999999</v>
      </c>
    </row>
    <row r="63" spans="1:9" ht="13.5" customHeight="1" thickBot="1">
      <c r="A63" s="452">
        <v>27</v>
      </c>
      <c r="B63" s="819" t="s">
        <v>269</v>
      </c>
      <c r="C63" s="820"/>
      <c r="D63" s="472">
        <v>-5764.3286500000004</v>
      </c>
      <c r="E63" s="472">
        <v>-933.59040000000005</v>
      </c>
      <c r="F63" s="472">
        <v>-3241.4438300000002</v>
      </c>
      <c r="G63" s="472">
        <v>-4111.5133800000003</v>
      </c>
      <c r="H63" s="473">
        <v>-3625.4154400000002</v>
      </c>
      <c r="I63" s="474">
        <v>-17676.291699999998</v>
      </c>
    </row>
    <row r="64" spans="1:9">
      <c r="A64" s="475">
        <v>28</v>
      </c>
      <c r="B64" s="825" t="s">
        <v>270</v>
      </c>
      <c r="C64" s="826"/>
      <c r="D64" s="476">
        <v>-39635.151189999997</v>
      </c>
      <c r="E64" s="477">
        <v>13016.239000000001</v>
      </c>
      <c r="F64" s="477">
        <v>-17640.89789</v>
      </c>
      <c r="G64" s="477">
        <v>-7896.0973800000011</v>
      </c>
      <c r="H64" s="478">
        <v>-12953.971009999997</v>
      </c>
      <c r="I64" s="479">
        <v>-65109.878469999996</v>
      </c>
    </row>
    <row r="65" spans="1:9" ht="13.5" thickBot="1">
      <c r="A65" s="480">
        <v>29</v>
      </c>
      <c r="B65" s="819" t="s">
        <v>271</v>
      </c>
      <c r="C65" s="820"/>
      <c r="D65" s="481">
        <v>-39635.151189999997</v>
      </c>
      <c r="E65" s="482">
        <v>-26618.912189999999</v>
      </c>
      <c r="F65" s="482">
        <v>-44259.810079999996</v>
      </c>
      <c r="G65" s="482">
        <v>-52155.907460000002</v>
      </c>
      <c r="H65" s="483">
        <v>-65109.878469999996</v>
      </c>
      <c r="I65" s="484"/>
    </row>
  </sheetData>
  <mergeCells count="36">
    <mergeCell ref="B65:C65"/>
    <mergeCell ref="B54:C54"/>
    <mergeCell ref="B55:C55"/>
    <mergeCell ref="B56:C56"/>
    <mergeCell ref="B57:C57"/>
    <mergeCell ref="B58:C58"/>
    <mergeCell ref="B59:C59"/>
    <mergeCell ref="A60:C60"/>
    <mergeCell ref="B61:C61"/>
    <mergeCell ref="B62:C62"/>
    <mergeCell ref="B63:C63"/>
    <mergeCell ref="B64:C64"/>
    <mergeCell ref="B53:C53"/>
    <mergeCell ref="B29:C29"/>
    <mergeCell ref="B35:C35"/>
    <mergeCell ref="B36:C36"/>
    <mergeCell ref="B37:C37"/>
    <mergeCell ref="B38:C38"/>
    <mergeCell ref="A39:C39"/>
    <mergeCell ref="B40:C40"/>
    <mergeCell ref="B41:C41"/>
    <mergeCell ref="B48:C48"/>
    <mergeCell ref="B49:C49"/>
    <mergeCell ref="B50:C50"/>
    <mergeCell ref="B24:C24"/>
    <mergeCell ref="H2:I2"/>
    <mergeCell ref="A4:I4"/>
    <mergeCell ref="H6:I6"/>
    <mergeCell ref="B7:C7"/>
    <mergeCell ref="A8:C8"/>
    <mergeCell ref="B9:C9"/>
    <mergeCell ref="B10:C10"/>
    <mergeCell ref="B14:C14"/>
    <mergeCell ref="B15:C15"/>
    <mergeCell ref="B16:C16"/>
    <mergeCell ref="B21:C21"/>
  </mergeCells>
  <pageMargins left="0.34" right="0.15748031496062992" top="0.31496062992125984" bottom="0.35433070866141736" header="0.19685039370078741" footer="0.31496062992125984"/>
  <pageSetup paperSize="9" scale="75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I66"/>
  <sheetViews>
    <sheetView workbookViewId="0"/>
  </sheetViews>
  <sheetFormatPr defaultRowHeight="12.75"/>
  <cols>
    <col min="1" max="1" width="8.140625" style="436" customWidth="1"/>
    <col min="2" max="2" width="26.85546875" style="436" customWidth="1"/>
    <col min="3" max="3" width="26.140625" style="436" customWidth="1"/>
    <col min="4" max="4" width="11.5703125" style="436" customWidth="1"/>
    <col min="5" max="5" width="10.85546875" style="436" customWidth="1"/>
    <col min="6" max="6" width="11.7109375" style="436" customWidth="1"/>
    <col min="7" max="7" width="11.85546875" style="436" customWidth="1"/>
    <col min="8" max="8" width="13.140625" style="436" customWidth="1"/>
    <col min="9" max="9" width="13.7109375" style="436" customWidth="1"/>
    <col min="10" max="242" width="9.140625" style="436"/>
    <col min="243" max="243" width="8.140625" style="436" customWidth="1"/>
    <col min="244" max="244" width="26.85546875" style="436" customWidth="1"/>
    <col min="245" max="245" width="26.140625" style="436" customWidth="1"/>
    <col min="246" max="246" width="11.5703125" style="436" customWidth="1"/>
    <col min="247" max="247" width="10.85546875" style="436" customWidth="1"/>
    <col min="248" max="248" width="11.7109375" style="436" customWidth="1"/>
    <col min="249" max="249" width="11.85546875" style="436" customWidth="1"/>
    <col min="250" max="250" width="13.140625" style="436" customWidth="1"/>
    <col min="251" max="251" width="13.7109375" style="436" customWidth="1"/>
    <col min="252" max="498" width="9.140625" style="436"/>
    <col min="499" max="499" width="8.140625" style="436" customWidth="1"/>
    <col min="500" max="500" width="26.85546875" style="436" customWidth="1"/>
    <col min="501" max="501" width="26.140625" style="436" customWidth="1"/>
    <col min="502" max="502" width="11.5703125" style="436" customWidth="1"/>
    <col min="503" max="503" width="10.85546875" style="436" customWidth="1"/>
    <col min="504" max="504" width="11.7109375" style="436" customWidth="1"/>
    <col min="505" max="505" width="11.85546875" style="436" customWidth="1"/>
    <col min="506" max="506" width="13.140625" style="436" customWidth="1"/>
    <col min="507" max="507" width="13.7109375" style="436" customWidth="1"/>
    <col min="508" max="754" width="9.140625" style="436"/>
    <col min="755" max="755" width="8.140625" style="436" customWidth="1"/>
    <col min="756" max="756" width="26.85546875" style="436" customWidth="1"/>
    <col min="757" max="757" width="26.140625" style="436" customWidth="1"/>
    <col min="758" max="758" width="11.5703125" style="436" customWidth="1"/>
    <col min="759" max="759" width="10.85546875" style="436" customWidth="1"/>
    <col min="760" max="760" width="11.7109375" style="436" customWidth="1"/>
    <col min="761" max="761" width="11.85546875" style="436" customWidth="1"/>
    <col min="762" max="762" width="13.140625" style="436" customWidth="1"/>
    <col min="763" max="763" width="13.7109375" style="436" customWidth="1"/>
    <col min="764" max="1010" width="9.140625" style="436"/>
    <col min="1011" max="1011" width="8.140625" style="436" customWidth="1"/>
    <col min="1012" max="1012" width="26.85546875" style="436" customWidth="1"/>
    <col min="1013" max="1013" width="26.140625" style="436" customWidth="1"/>
    <col min="1014" max="1014" width="11.5703125" style="436" customWidth="1"/>
    <col min="1015" max="1015" width="10.85546875" style="436" customWidth="1"/>
    <col min="1016" max="1016" width="11.7109375" style="436" customWidth="1"/>
    <col min="1017" max="1017" width="11.85546875" style="436" customWidth="1"/>
    <col min="1018" max="1018" width="13.140625" style="436" customWidth="1"/>
    <col min="1019" max="1019" width="13.7109375" style="436" customWidth="1"/>
    <col min="1020" max="1266" width="9.140625" style="436"/>
    <col min="1267" max="1267" width="8.140625" style="436" customWidth="1"/>
    <col min="1268" max="1268" width="26.85546875" style="436" customWidth="1"/>
    <col min="1269" max="1269" width="26.140625" style="436" customWidth="1"/>
    <col min="1270" max="1270" width="11.5703125" style="436" customWidth="1"/>
    <col min="1271" max="1271" width="10.85546875" style="436" customWidth="1"/>
    <col min="1272" max="1272" width="11.7109375" style="436" customWidth="1"/>
    <col min="1273" max="1273" width="11.85546875" style="436" customWidth="1"/>
    <col min="1274" max="1274" width="13.140625" style="436" customWidth="1"/>
    <col min="1275" max="1275" width="13.7109375" style="436" customWidth="1"/>
    <col min="1276" max="1522" width="9.140625" style="436"/>
    <col min="1523" max="1523" width="8.140625" style="436" customWidth="1"/>
    <col min="1524" max="1524" width="26.85546875" style="436" customWidth="1"/>
    <col min="1525" max="1525" width="26.140625" style="436" customWidth="1"/>
    <col min="1526" max="1526" width="11.5703125" style="436" customWidth="1"/>
    <col min="1527" max="1527" width="10.85546875" style="436" customWidth="1"/>
    <col min="1528" max="1528" width="11.7109375" style="436" customWidth="1"/>
    <col min="1529" max="1529" width="11.85546875" style="436" customWidth="1"/>
    <col min="1530" max="1530" width="13.140625" style="436" customWidth="1"/>
    <col min="1531" max="1531" width="13.7109375" style="436" customWidth="1"/>
    <col min="1532" max="1778" width="9.140625" style="436"/>
    <col min="1779" max="1779" width="8.140625" style="436" customWidth="1"/>
    <col min="1780" max="1780" width="26.85546875" style="436" customWidth="1"/>
    <col min="1781" max="1781" width="26.140625" style="436" customWidth="1"/>
    <col min="1782" max="1782" width="11.5703125" style="436" customWidth="1"/>
    <col min="1783" max="1783" width="10.85546875" style="436" customWidth="1"/>
    <col min="1784" max="1784" width="11.7109375" style="436" customWidth="1"/>
    <col min="1785" max="1785" width="11.85546875" style="436" customWidth="1"/>
    <col min="1786" max="1786" width="13.140625" style="436" customWidth="1"/>
    <col min="1787" max="1787" width="13.7109375" style="436" customWidth="1"/>
    <col min="1788" max="2034" width="9.140625" style="436"/>
    <col min="2035" max="2035" width="8.140625" style="436" customWidth="1"/>
    <col min="2036" max="2036" width="26.85546875" style="436" customWidth="1"/>
    <col min="2037" max="2037" width="26.140625" style="436" customWidth="1"/>
    <col min="2038" max="2038" width="11.5703125" style="436" customWidth="1"/>
    <col min="2039" max="2039" width="10.85546875" style="436" customWidth="1"/>
    <col min="2040" max="2040" width="11.7109375" style="436" customWidth="1"/>
    <col min="2041" max="2041" width="11.85546875" style="436" customWidth="1"/>
    <col min="2042" max="2042" width="13.140625" style="436" customWidth="1"/>
    <col min="2043" max="2043" width="13.7109375" style="436" customWidth="1"/>
    <col min="2044" max="2290" width="9.140625" style="436"/>
    <col min="2291" max="2291" width="8.140625" style="436" customWidth="1"/>
    <col min="2292" max="2292" width="26.85546875" style="436" customWidth="1"/>
    <col min="2293" max="2293" width="26.140625" style="436" customWidth="1"/>
    <col min="2294" max="2294" width="11.5703125" style="436" customWidth="1"/>
    <col min="2295" max="2295" width="10.85546875" style="436" customWidth="1"/>
    <col min="2296" max="2296" width="11.7109375" style="436" customWidth="1"/>
    <col min="2297" max="2297" width="11.85546875" style="436" customWidth="1"/>
    <col min="2298" max="2298" width="13.140625" style="436" customWidth="1"/>
    <col min="2299" max="2299" width="13.7109375" style="436" customWidth="1"/>
    <col min="2300" max="2546" width="9.140625" style="436"/>
    <col min="2547" max="2547" width="8.140625" style="436" customWidth="1"/>
    <col min="2548" max="2548" width="26.85546875" style="436" customWidth="1"/>
    <col min="2549" max="2549" width="26.140625" style="436" customWidth="1"/>
    <col min="2550" max="2550" width="11.5703125" style="436" customWidth="1"/>
    <col min="2551" max="2551" width="10.85546875" style="436" customWidth="1"/>
    <col min="2552" max="2552" width="11.7109375" style="436" customWidth="1"/>
    <col min="2553" max="2553" width="11.85546875" style="436" customWidth="1"/>
    <col min="2554" max="2554" width="13.140625" style="436" customWidth="1"/>
    <col min="2555" max="2555" width="13.7109375" style="436" customWidth="1"/>
    <col min="2556" max="2802" width="9.140625" style="436"/>
    <col min="2803" max="2803" width="8.140625" style="436" customWidth="1"/>
    <col min="2804" max="2804" width="26.85546875" style="436" customWidth="1"/>
    <col min="2805" max="2805" width="26.140625" style="436" customWidth="1"/>
    <col min="2806" max="2806" width="11.5703125" style="436" customWidth="1"/>
    <col min="2807" max="2807" width="10.85546875" style="436" customWidth="1"/>
    <col min="2808" max="2808" width="11.7109375" style="436" customWidth="1"/>
    <col min="2809" max="2809" width="11.85546875" style="436" customWidth="1"/>
    <col min="2810" max="2810" width="13.140625" style="436" customWidth="1"/>
    <col min="2811" max="2811" width="13.7109375" style="436" customWidth="1"/>
    <col min="2812" max="3058" width="9.140625" style="436"/>
    <col min="3059" max="3059" width="8.140625" style="436" customWidth="1"/>
    <col min="3060" max="3060" width="26.85546875" style="436" customWidth="1"/>
    <col min="3061" max="3061" width="26.140625" style="436" customWidth="1"/>
    <col min="3062" max="3062" width="11.5703125" style="436" customWidth="1"/>
    <col min="3063" max="3063" width="10.85546875" style="436" customWidth="1"/>
    <col min="3064" max="3064" width="11.7109375" style="436" customWidth="1"/>
    <col min="3065" max="3065" width="11.85546875" style="436" customWidth="1"/>
    <col min="3066" max="3066" width="13.140625" style="436" customWidth="1"/>
    <col min="3067" max="3067" width="13.7109375" style="436" customWidth="1"/>
    <col min="3068" max="3314" width="9.140625" style="436"/>
    <col min="3315" max="3315" width="8.140625" style="436" customWidth="1"/>
    <col min="3316" max="3316" width="26.85546875" style="436" customWidth="1"/>
    <col min="3317" max="3317" width="26.140625" style="436" customWidth="1"/>
    <col min="3318" max="3318" width="11.5703125" style="436" customWidth="1"/>
    <col min="3319" max="3319" width="10.85546875" style="436" customWidth="1"/>
    <col min="3320" max="3320" width="11.7109375" style="436" customWidth="1"/>
    <col min="3321" max="3321" width="11.85546875" style="436" customWidth="1"/>
    <col min="3322" max="3322" width="13.140625" style="436" customWidth="1"/>
    <col min="3323" max="3323" width="13.7109375" style="436" customWidth="1"/>
    <col min="3324" max="3570" width="9.140625" style="436"/>
    <col min="3571" max="3571" width="8.140625" style="436" customWidth="1"/>
    <col min="3572" max="3572" width="26.85546875" style="436" customWidth="1"/>
    <col min="3573" max="3573" width="26.140625" style="436" customWidth="1"/>
    <col min="3574" max="3574" width="11.5703125" style="436" customWidth="1"/>
    <col min="3575" max="3575" width="10.85546875" style="436" customWidth="1"/>
    <col min="3576" max="3576" width="11.7109375" style="436" customWidth="1"/>
    <col min="3577" max="3577" width="11.85546875" style="436" customWidth="1"/>
    <col min="3578" max="3578" width="13.140625" style="436" customWidth="1"/>
    <col min="3579" max="3579" width="13.7109375" style="436" customWidth="1"/>
    <col min="3580" max="3826" width="9.140625" style="436"/>
    <col min="3827" max="3827" width="8.140625" style="436" customWidth="1"/>
    <col min="3828" max="3828" width="26.85546875" style="436" customWidth="1"/>
    <col min="3829" max="3829" width="26.140625" style="436" customWidth="1"/>
    <col min="3830" max="3830" width="11.5703125" style="436" customWidth="1"/>
    <col min="3831" max="3831" width="10.85546875" style="436" customWidth="1"/>
    <col min="3832" max="3832" width="11.7109375" style="436" customWidth="1"/>
    <col min="3833" max="3833" width="11.85546875" style="436" customWidth="1"/>
    <col min="3834" max="3834" width="13.140625" style="436" customWidth="1"/>
    <col min="3835" max="3835" width="13.7109375" style="436" customWidth="1"/>
    <col min="3836" max="4082" width="9.140625" style="436"/>
    <col min="4083" max="4083" width="8.140625" style="436" customWidth="1"/>
    <col min="4084" max="4084" width="26.85546875" style="436" customWidth="1"/>
    <col min="4085" max="4085" width="26.140625" style="436" customWidth="1"/>
    <col min="4086" max="4086" width="11.5703125" style="436" customWidth="1"/>
    <col min="4087" max="4087" width="10.85546875" style="436" customWidth="1"/>
    <col min="4088" max="4088" width="11.7109375" style="436" customWidth="1"/>
    <col min="4089" max="4089" width="11.85546875" style="436" customWidth="1"/>
    <col min="4090" max="4090" width="13.140625" style="436" customWidth="1"/>
    <col min="4091" max="4091" width="13.7109375" style="436" customWidth="1"/>
    <col min="4092" max="4338" width="9.140625" style="436"/>
    <col min="4339" max="4339" width="8.140625" style="436" customWidth="1"/>
    <col min="4340" max="4340" width="26.85546875" style="436" customWidth="1"/>
    <col min="4341" max="4341" width="26.140625" style="436" customWidth="1"/>
    <col min="4342" max="4342" width="11.5703125" style="436" customWidth="1"/>
    <col min="4343" max="4343" width="10.85546875" style="436" customWidth="1"/>
    <col min="4344" max="4344" width="11.7109375" style="436" customWidth="1"/>
    <col min="4345" max="4345" width="11.85546875" style="436" customWidth="1"/>
    <col min="4346" max="4346" width="13.140625" style="436" customWidth="1"/>
    <col min="4347" max="4347" width="13.7109375" style="436" customWidth="1"/>
    <col min="4348" max="4594" width="9.140625" style="436"/>
    <col min="4595" max="4595" width="8.140625" style="436" customWidth="1"/>
    <col min="4596" max="4596" width="26.85546875" style="436" customWidth="1"/>
    <col min="4597" max="4597" width="26.140625" style="436" customWidth="1"/>
    <col min="4598" max="4598" width="11.5703125" style="436" customWidth="1"/>
    <col min="4599" max="4599" width="10.85546875" style="436" customWidth="1"/>
    <col min="4600" max="4600" width="11.7109375" style="436" customWidth="1"/>
    <col min="4601" max="4601" width="11.85546875" style="436" customWidth="1"/>
    <col min="4602" max="4602" width="13.140625" style="436" customWidth="1"/>
    <col min="4603" max="4603" width="13.7109375" style="436" customWidth="1"/>
    <col min="4604" max="4850" width="9.140625" style="436"/>
    <col min="4851" max="4851" width="8.140625" style="436" customWidth="1"/>
    <col min="4852" max="4852" width="26.85546875" style="436" customWidth="1"/>
    <col min="4853" max="4853" width="26.140625" style="436" customWidth="1"/>
    <col min="4854" max="4854" width="11.5703125" style="436" customWidth="1"/>
    <col min="4855" max="4855" width="10.85546875" style="436" customWidth="1"/>
    <col min="4856" max="4856" width="11.7109375" style="436" customWidth="1"/>
    <col min="4857" max="4857" width="11.85546875" style="436" customWidth="1"/>
    <col min="4858" max="4858" width="13.140625" style="436" customWidth="1"/>
    <col min="4859" max="4859" width="13.7109375" style="436" customWidth="1"/>
    <col min="4860" max="5106" width="9.140625" style="436"/>
    <col min="5107" max="5107" width="8.140625" style="436" customWidth="1"/>
    <col min="5108" max="5108" width="26.85546875" style="436" customWidth="1"/>
    <col min="5109" max="5109" width="26.140625" style="436" customWidth="1"/>
    <col min="5110" max="5110" width="11.5703125" style="436" customWidth="1"/>
    <col min="5111" max="5111" width="10.85546875" style="436" customWidth="1"/>
    <col min="5112" max="5112" width="11.7109375" style="436" customWidth="1"/>
    <col min="5113" max="5113" width="11.85546875" style="436" customWidth="1"/>
    <col min="5114" max="5114" width="13.140625" style="436" customWidth="1"/>
    <col min="5115" max="5115" width="13.7109375" style="436" customWidth="1"/>
    <col min="5116" max="5362" width="9.140625" style="436"/>
    <col min="5363" max="5363" width="8.140625" style="436" customWidth="1"/>
    <col min="5364" max="5364" width="26.85546875" style="436" customWidth="1"/>
    <col min="5365" max="5365" width="26.140625" style="436" customWidth="1"/>
    <col min="5366" max="5366" width="11.5703125" style="436" customWidth="1"/>
    <col min="5367" max="5367" width="10.85546875" style="436" customWidth="1"/>
    <col min="5368" max="5368" width="11.7109375" style="436" customWidth="1"/>
    <col min="5369" max="5369" width="11.85546875" style="436" customWidth="1"/>
    <col min="5370" max="5370" width="13.140625" style="436" customWidth="1"/>
    <col min="5371" max="5371" width="13.7109375" style="436" customWidth="1"/>
    <col min="5372" max="5618" width="9.140625" style="436"/>
    <col min="5619" max="5619" width="8.140625" style="436" customWidth="1"/>
    <col min="5620" max="5620" width="26.85546875" style="436" customWidth="1"/>
    <col min="5621" max="5621" width="26.140625" style="436" customWidth="1"/>
    <col min="5622" max="5622" width="11.5703125" style="436" customWidth="1"/>
    <col min="5623" max="5623" width="10.85546875" style="436" customWidth="1"/>
    <col min="5624" max="5624" width="11.7109375" style="436" customWidth="1"/>
    <col min="5625" max="5625" width="11.85546875" style="436" customWidth="1"/>
    <col min="5626" max="5626" width="13.140625" style="436" customWidth="1"/>
    <col min="5627" max="5627" width="13.7109375" style="436" customWidth="1"/>
    <col min="5628" max="5874" width="9.140625" style="436"/>
    <col min="5875" max="5875" width="8.140625" style="436" customWidth="1"/>
    <col min="5876" max="5876" width="26.85546875" style="436" customWidth="1"/>
    <col min="5877" max="5877" width="26.140625" style="436" customWidth="1"/>
    <col min="5878" max="5878" width="11.5703125" style="436" customWidth="1"/>
    <col min="5879" max="5879" width="10.85546875" style="436" customWidth="1"/>
    <col min="5880" max="5880" width="11.7109375" style="436" customWidth="1"/>
    <col min="5881" max="5881" width="11.85546875" style="436" customWidth="1"/>
    <col min="5882" max="5882" width="13.140625" style="436" customWidth="1"/>
    <col min="5883" max="5883" width="13.7109375" style="436" customWidth="1"/>
    <col min="5884" max="6130" width="9.140625" style="436"/>
    <col min="6131" max="6131" width="8.140625" style="436" customWidth="1"/>
    <col min="6132" max="6132" width="26.85546875" style="436" customWidth="1"/>
    <col min="6133" max="6133" width="26.140625" style="436" customWidth="1"/>
    <col min="6134" max="6134" width="11.5703125" style="436" customWidth="1"/>
    <col min="6135" max="6135" width="10.85546875" style="436" customWidth="1"/>
    <col min="6136" max="6136" width="11.7109375" style="436" customWidth="1"/>
    <col min="6137" max="6137" width="11.85546875" style="436" customWidth="1"/>
    <col min="6138" max="6138" width="13.140625" style="436" customWidth="1"/>
    <col min="6139" max="6139" width="13.7109375" style="436" customWidth="1"/>
    <col min="6140" max="6386" width="9.140625" style="436"/>
    <col min="6387" max="6387" width="8.140625" style="436" customWidth="1"/>
    <col min="6388" max="6388" width="26.85546875" style="436" customWidth="1"/>
    <col min="6389" max="6389" width="26.140625" style="436" customWidth="1"/>
    <col min="6390" max="6390" width="11.5703125" style="436" customWidth="1"/>
    <col min="6391" max="6391" width="10.85546875" style="436" customWidth="1"/>
    <col min="6392" max="6392" width="11.7109375" style="436" customWidth="1"/>
    <col min="6393" max="6393" width="11.85546875" style="436" customWidth="1"/>
    <col min="6394" max="6394" width="13.140625" style="436" customWidth="1"/>
    <col min="6395" max="6395" width="13.7109375" style="436" customWidth="1"/>
    <col min="6396" max="6642" width="9.140625" style="436"/>
    <col min="6643" max="6643" width="8.140625" style="436" customWidth="1"/>
    <col min="6644" max="6644" width="26.85546875" style="436" customWidth="1"/>
    <col min="6645" max="6645" width="26.140625" style="436" customWidth="1"/>
    <col min="6646" max="6646" width="11.5703125" style="436" customWidth="1"/>
    <col min="6647" max="6647" width="10.85546875" style="436" customWidth="1"/>
    <col min="6648" max="6648" width="11.7109375" style="436" customWidth="1"/>
    <col min="6649" max="6649" width="11.85546875" style="436" customWidth="1"/>
    <col min="6650" max="6650" width="13.140625" style="436" customWidth="1"/>
    <col min="6651" max="6651" width="13.7109375" style="436" customWidth="1"/>
    <col min="6652" max="6898" width="9.140625" style="436"/>
    <col min="6899" max="6899" width="8.140625" style="436" customWidth="1"/>
    <col min="6900" max="6900" width="26.85546875" style="436" customWidth="1"/>
    <col min="6901" max="6901" width="26.140625" style="436" customWidth="1"/>
    <col min="6902" max="6902" width="11.5703125" style="436" customWidth="1"/>
    <col min="6903" max="6903" width="10.85546875" style="436" customWidth="1"/>
    <col min="6904" max="6904" width="11.7109375" style="436" customWidth="1"/>
    <col min="6905" max="6905" width="11.85546875" style="436" customWidth="1"/>
    <col min="6906" max="6906" width="13.140625" style="436" customWidth="1"/>
    <col min="6907" max="6907" width="13.7109375" style="436" customWidth="1"/>
    <col min="6908" max="7154" width="9.140625" style="436"/>
    <col min="7155" max="7155" width="8.140625" style="436" customWidth="1"/>
    <col min="7156" max="7156" width="26.85546875" style="436" customWidth="1"/>
    <col min="7157" max="7157" width="26.140625" style="436" customWidth="1"/>
    <col min="7158" max="7158" width="11.5703125" style="436" customWidth="1"/>
    <col min="7159" max="7159" width="10.85546875" style="436" customWidth="1"/>
    <col min="7160" max="7160" width="11.7109375" style="436" customWidth="1"/>
    <col min="7161" max="7161" width="11.85546875" style="436" customWidth="1"/>
    <col min="7162" max="7162" width="13.140625" style="436" customWidth="1"/>
    <col min="7163" max="7163" width="13.7109375" style="436" customWidth="1"/>
    <col min="7164" max="7410" width="9.140625" style="436"/>
    <col min="7411" max="7411" width="8.140625" style="436" customWidth="1"/>
    <col min="7412" max="7412" width="26.85546875" style="436" customWidth="1"/>
    <col min="7413" max="7413" width="26.140625" style="436" customWidth="1"/>
    <col min="7414" max="7414" width="11.5703125" style="436" customWidth="1"/>
    <col min="7415" max="7415" width="10.85546875" style="436" customWidth="1"/>
    <col min="7416" max="7416" width="11.7109375" style="436" customWidth="1"/>
    <col min="7417" max="7417" width="11.85546875" style="436" customWidth="1"/>
    <col min="7418" max="7418" width="13.140625" style="436" customWidth="1"/>
    <col min="7419" max="7419" width="13.7109375" style="436" customWidth="1"/>
    <col min="7420" max="7666" width="9.140625" style="436"/>
    <col min="7667" max="7667" width="8.140625" style="436" customWidth="1"/>
    <col min="7668" max="7668" width="26.85546875" style="436" customWidth="1"/>
    <col min="7669" max="7669" width="26.140625" style="436" customWidth="1"/>
    <col min="7670" max="7670" width="11.5703125" style="436" customWidth="1"/>
    <col min="7671" max="7671" width="10.85546875" style="436" customWidth="1"/>
    <col min="7672" max="7672" width="11.7109375" style="436" customWidth="1"/>
    <col min="7673" max="7673" width="11.85546875" style="436" customWidth="1"/>
    <col min="7674" max="7674" width="13.140625" style="436" customWidth="1"/>
    <col min="7675" max="7675" width="13.7109375" style="436" customWidth="1"/>
    <col min="7676" max="7922" width="9.140625" style="436"/>
    <col min="7923" max="7923" width="8.140625" style="436" customWidth="1"/>
    <col min="7924" max="7924" width="26.85546875" style="436" customWidth="1"/>
    <col min="7925" max="7925" width="26.140625" style="436" customWidth="1"/>
    <col min="7926" max="7926" width="11.5703125" style="436" customWidth="1"/>
    <col min="7927" max="7927" width="10.85546875" style="436" customWidth="1"/>
    <col min="7928" max="7928" width="11.7109375" style="436" customWidth="1"/>
    <col min="7929" max="7929" width="11.85546875" style="436" customWidth="1"/>
    <col min="7930" max="7930" width="13.140625" style="436" customWidth="1"/>
    <col min="7931" max="7931" width="13.7109375" style="436" customWidth="1"/>
    <col min="7932" max="8178" width="9.140625" style="436"/>
    <col min="8179" max="8179" width="8.140625" style="436" customWidth="1"/>
    <col min="8180" max="8180" width="26.85546875" style="436" customWidth="1"/>
    <col min="8181" max="8181" width="26.140625" style="436" customWidth="1"/>
    <col min="8182" max="8182" width="11.5703125" style="436" customWidth="1"/>
    <col min="8183" max="8183" width="10.85546875" style="436" customWidth="1"/>
    <col min="8184" max="8184" width="11.7109375" style="436" customWidth="1"/>
    <col min="8185" max="8185" width="11.85546875" style="436" customWidth="1"/>
    <col min="8186" max="8186" width="13.140625" style="436" customWidth="1"/>
    <col min="8187" max="8187" width="13.7109375" style="436" customWidth="1"/>
    <col min="8188" max="8434" width="9.140625" style="436"/>
    <col min="8435" max="8435" width="8.140625" style="436" customWidth="1"/>
    <col min="8436" max="8436" width="26.85546875" style="436" customWidth="1"/>
    <col min="8437" max="8437" width="26.140625" style="436" customWidth="1"/>
    <col min="8438" max="8438" width="11.5703125" style="436" customWidth="1"/>
    <col min="8439" max="8439" width="10.85546875" style="436" customWidth="1"/>
    <col min="8440" max="8440" width="11.7109375" style="436" customWidth="1"/>
    <col min="8441" max="8441" width="11.85546875" style="436" customWidth="1"/>
    <col min="8442" max="8442" width="13.140625" style="436" customWidth="1"/>
    <col min="8443" max="8443" width="13.7109375" style="436" customWidth="1"/>
    <col min="8444" max="8690" width="9.140625" style="436"/>
    <col min="8691" max="8691" width="8.140625" style="436" customWidth="1"/>
    <col min="8692" max="8692" width="26.85546875" style="436" customWidth="1"/>
    <col min="8693" max="8693" width="26.140625" style="436" customWidth="1"/>
    <col min="8694" max="8694" width="11.5703125" style="436" customWidth="1"/>
    <col min="8695" max="8695" width="10.85546875" style="436" customWidth="1"/>
    <col min="8696" max="8696" width="11.7109375" style="436" customWidth="1"/>
    <col min="8697" max="8697" width="11.85546875" style="436" customWidth="1"/>
    <col min="8698" max="8698" width="13.140625" style="436" customWidth="1"/>
    <col min="8699" max="8699" width="13.7109375" style="436" customWidth="1"/>
    <col min="8700" max="8946" width="9.140625" style="436"/>
    <col min="8947" max="8947" width="8.140625" style="436" customWidth="1"/>
    <col min="8948" max="8948" width="26.85546875" style="436" customWidth="1"/>
    <col min="8949" max="8949" width="26.140625" style="436" customWidth="1"/>
    <col min="8950" max="8950" width="11.5703125" style="436" customWidth="1"/>
    <col min="8951" max="8951" width="10.85546875" style="436" customWidth="1"/>
    <col min="8952" max="8952" width="11.7109375" style="436" customWidth="1"/>
    <col min="8953" max="8953" width="11.85546875" style="436" customWidth="1"/>
    <col min="8954" max="8954" width="13.140625" style="436" customWidth="1"/>
    <col min="8955" max="8955" width="13.7109375" style="436" customWidth="1"/>
    <col min="8956" max="9202" width="9.140625" style="436"/>
    <col min="9203" max="9203" width="8.140625" style="436" customWidth="1"/>
    <col min="9204" max="9204" width="26.85546875" style="436" customWidth="1"/>
    <col min="9205" max="9205" width="26.140625" style="436" customWidth="1"/>
    <col min="9206" max="9206" width="11.5703125" style="436" customWidth="1"/>
    <col min="9207" max="9207" width="10.85546875" style="436" customWidth="1"/>
    <col min="9208" max="9208" width="11.7109375" style="436" customWidth="1"/>
    <col min="9209" max="9209" width="11.85546875" style="436" customWidth="1"/>
    <col min="9210" max="9210" width="13.140625" style="436" customWidth="1"/>
    <col min="9211" max="9211" width="13.7109375" style="436" customWidth="1"/>
    <col min="9212" max="9458" width="9.140625" style="436"/>
    <col min="9459" max="9459" width="8.140625" style="436" customWidth="1"/>
    <col min="9460" max="9460" width="26.85546875" style="436" customWidth="1"/>
    <col min="9461" max="9461" width="26.140625" style="436" customWidth="1"/>
    <col min="9462" max="9462" width="11.5703125" style="436" customWidth="1"/>
    <col min="9463" max="9463" width="10.85546875" style="436" customWidth="1"/>
    <col min="9464" max="9464" width="11.7109375" style="436" customWidth="1"/>
    <col min="9465" max="9465" width="11.85546875" style="436" customWidth="1"/>
    <col min="9466" max="9466" width="13.140625" style="436" customWidth="1"/>
    <col min="9467" max="9467" width="13.7109375" style="436" customWidth="1"/>
    <col min="9468" max="9714" width="9.140625" style="436"/>
    <col min="9715" max="9715" width="8.140625" style="436" customWidth="1"/>
    <col min="9716" max="9716" width="26.85546875" style="436" customWidth="1"/>
    <col min="9717" max="9717" width="26.140625" style="436" customWidth="1"/>
    <col min="9718" max="9718" width="11.5703125" style="436" customWidth="1"/>
    <col min="9719" max="9719" width="10.85546875" style="436" customWidth="1"/>
    <col min="9720" max="9720" width="11.7109375" style="436" customWidth="1"/>
    <col min="9721" max="9721" width="11.85546875" style="436" customWidth="1"/>
    <col min="9722" max="9722" width="13.140625" style="436" customWidth="1"/>
    <col min="9723" max="9723" width="13.7109375" style="436" customWidth="1"/>
    <col min="9724" max="9970" width="9.140625" style="436"/>
    <col min="9971" max="9971" width="8.140625" style="436" customWidth="1"/>
    <col min="9972" max="9972" width="26.85546875" style="436" customWidth="1"/>
    <col min="9973" max="9973" width="26.140625" style="436" customWidth="1"/>
    <col min="9974" max="9974" width="11.5703125" style="436" customWidth="1"/>
    <col min="9975" max="9975" width="10.85546875" style="436" customWidth="1"/>
    <col min="9976" max="9976" width="11.7109375" style="436" customWidth="1"/>
    <col min="9977" max="9977" width="11.85546875" style="436" customWidth="1"/>
    <col min="9978" max="9978" width="13.140625" style="436" customWidth="1"/>
    <col min="9979" max="9979" width="13.7109375" style="436" customWidth="1"/>
    <col min="9980" max="10226" width="9.140625" style="436"/>
    <col min="10227" max="10227" width="8.140625" style="436" customWidth="1"/>
    <col min="10228" max="10228" width="26.85546875" style="436" customWidth="1"/>
    <col min="10229" max="10229" width="26.140625" style="436" customWidth="1"/>
    <col min="10230" max="10230" width="11.5703125" style="436" customWidth="1"/>
    <col min="10231" max="10231" width="10.85546875" style="436" customWidth="1"/>
    <col min="10232" max="10232" width="11.7109375" style="436" customWidth="1"/>
    <col min="10233" max="10233" width="11.85546875" style="436" customWidth="1"/>
    <col min="10234" max="10234" width="13.140625" style="436" customWidth="1"/>
    <col min="10235" max="10235" width="13.7109375" style="436" customWidth="1"/>
    <col min="10236" max="10482" width="9.140625" style="436"/>
    <col min="10483" max="10483" width="8.140625" style="436" customWidth="1"/>
    <col min="10484" max="10484" width="26.85546875" style="436" customWidth="1"/>
    <col min="10485" max="10485" width="26.140625" style="436" customWidth="1"/>
    <col min="10486" max="10486" width="11.5703125" style="436" customWidth="1"/>
    <col min="10487" max="10487" width="10.85546875" style="436" customWidth="1"/>
    <col min="10488" max="10488" width="11.7109375" style="436" customWidth="1"/>
    <col min="10489" max="10489" width="11.85546875" style="436" customWidth="1"/>
    <col min="10490" max="10490" width="13.140625" style="436" customWidth="1"/>
    <col min="10491" max="10491" width="13.7109375" style="436" customWidth="1"/>
    <col min="10492" max="10738" width="9.140625" style="436"/>
    <col min="10739" max="10739" width="8.140625" style="436" customWidth="1"/>
    <col min="10740" max="10740" width="26.85546875" style="436" customWidth="1"/>
    <col min="10741" max="10741" width="26.140625" style="436" customWidth="1"/>
    <col min="10742" max="10742" width="11.5703125" style="436" customWidth="1"/>
    <col min="10743" max="10743" width="10.85546875" style="436" customWidth="1"/>
    <col min="10744" max="10744" width="11.7109375" style="436" customWidth="1"/>
    <col min="10745" max="10745" width="11.85546875" style="436" customWidth="1"/>
    <col min="10746" max="10746" width="13.140625" style="436" customWidth="1"/>
    <col min="10747" max="10747" width="13.7109375" style="436" customWidth="1"/>
    <col min="10748" max="10994" width="9.140625" style="436"/>
    <col min="10995" max="10995" width="8.140625" style="436" customWidth="1"/>
    <col min="10996" max="10996" width="26.85546875" style="436" customWidth="1"/>
    <col min="10997" max="10997" width="26.140625" style="436" customWidth="1"/>
    <col min="10998" max="10998" width="11.5703125" style="436" customWidth="1"/>
    <col min="10999" max="10999" width="10.85546875" style="436" customWidth="1"/>
    <col min="11000" max="11000" width="11.7109375" style="436" customWidth="1"/>
    <col min="11001" max="11001" width="11.85546875" style="436" customWidth="1"/>
    <col min="11002" max="11002" width="13.140625" style="436" customWidth="1"/>
    <col min="11003" max="11003" width="13.7109375" style="436" customWidth="1"/>
    <col min="11004" max="11250" width="9.140625" style="436"/>
    <col min="11251" max="11251" width="8.140625" style="436" customWidth="1"/>
    <col min="11252" max="11252" width="26.85546875" style="436" customWidth="1"/>
    <col min="11253" max="11253" width="26.140625" style="436" customWidth="1"/>
    <col min="11254" max="11254" width="11.5703125" style="436" customWidth="1"/>
    <col min="11255" max="11255" width="10.85546875" style="436" customWidth="1"/>
    <col min="11256" max="11256" width="11.7109375" style="436" customWidth="1"/>
    <col min="11257" max="11257" width="11.85546875" style="436" customWidth="1"/>
    <col min="11258" max="11258" width="13.140625" style="436" customWidth="1"/>
    <col min="11259" max="11259" width="13.7109375" style="436" customWidth="1"/>
    <col min="11260" max="11506" width="9.140625" style="436"/>
    <col min="11507" max="11507" width="8.140625" style="436" customWidth="1"/>
    <col min="11508" max="11508" width="26.85546875" style="436" customWidth="1"/>
    <col min="11509" max="11509" width="26.140625" style="436" customWidth="1"/>
    <col min="11510" max="11510" width="11.5703125" style="436" customWidth="1"/>
    <col min="11511" max="11511" width="10.85546875" style="436" customWidth="1"/>
    <col min="11512" max="11512" width="11.7109375" style="436" customWidth="1"/>
    <col min="11513" max="11513" width="11.85546875" style="436" customWidth="1"/>
    <col min="11514" max="11514" width="13.140625" style="436" customWidth="1"/>
    <col min="11515" max="11515" width="13.7109375" style="436" customWidth="1"/>
    <col min="11516" max="11762" width="9.140625" style="436"/>
    <col min="11763" max="11763" width="8.140625" style="436" customWidth="1"/>
    <col min="11764" max="11764" width="26.85546875" style="436" customWidth="1"/>
    <col min="11765" max="11765" width="26.140625" style="436" customWidth="1"/>
    <col min="11766" max="11766" width="11.5703125" style="436" customWidth="1"/>
    <col min="11767" max="11767" width="10.85546875" style="436" customWidth="1"/>
    <col min="11768" max="11768" width="11.7109375" style="436" customWidth="1"/>
    <col min="11769" max="11769" width="11.85546875" style="436" customWidth="1"/>
    <col min="11770" max="11770" width="13.140625" style="436" customWidth="1"/>
    <col min="11771" max="11771" width="13.7109375" style="436" customWidth="1"/>
    <col min="11772" max="12018" width="9.140625" style="436"/>
    <col min="12019" max="12019" width="8.140625" style="436" customWidth="1"/>
    <col min="12020" max="12020" width="26.85546875" style="436" customWidth="1"/>
    <col min="12021" max="12021" width="26.140625" style="436" customWidth="1"/>
    <col min="12022" max="12022" width="11.5703125" style="436" customWidth="1"/>
    <col min="12023" max="12023" width="10.85546875" style="436" customWidth="1"/>
    <col min="12024" max="12024" width="11.7109375" style="436" customWidth="1"/>
    <col min="12025" max="12025" width="11.85546875" style="436" customWidth="1"/>
    <col min="12026" max="12026" width="13.140625" style="436" customWidth="1"/>
    <col min="12027" max="12027" width="13.7109375" style="436" customWidth="1"/>
    <col min="12028" max="12274" width="9.140625" style="436"/>
    <col min="12275" max="12275" width="8.140625" style="436" customWidth="1"/>
    <col min="12276" max="12276" width="26.85546875" style="436" customWidth="1"/>
    <col min="12277" max="12277" width="26.140625" style="436" customWidth="1"/>
    <col min="12278" max="12278" width="11.5703125" style="436" customWidth="1"/>
    <col min="12279" max="12279" width="10.85546875" style="436" customWidth="1"/>
    <col min="12280" max="12280" width="11.7109375" style="436" customWidth="1"/>
    <col min="12281" max="12281" width="11.85546875" style="436" customWidth="1"/>
    <col min="12282" max="12282" width="13.140625" style="436" customWidth="1"/>
    <col min="12283" max="12283" width="13.7109375" style="436" customWidth="1"/>
    <col min="12284" max="12530" width="9.140625" style="436"/>
    <col min="12531" max="12531" width="8.140625" style="436" customWidth="1"/>
    <col min="12532" max="12532" width="26.85546875" style="436" customWidth="1"/>
    <col min="12533" max="12533" width="26.140625" style="436" customWidth="1"/>
    <col min="12534" max="12534" width="11.5703125" style="436" customWidth="1"/>
    <col min="12535" max="12535" width="10.85546875" style="436" customWidth="1"/>
    <col min="12536" max="12536" width="11.7109375" style="436" customWidth="1"/>
    <col min="12537" max="12537" width="11.85546875" style="436" customWidth="1"/>
    <col min="12538" max="12538" width="13.140625" style="436" customWidth="1"/>
    <col min="12539" max="12539" width="13.7109375" style="436" customWidth="1"/>
    <col min="12540" max="12786" width="9.140625" style="436"/>
    <col min="12787" max="12787" width="8.140625" style="436" customWidth="1"/>
    <col min="12788" max="12788" width="26.85546875" style="436" customWidth="1"/>
    <col min="12789" max="12789" width="26.140625" style="436" customWidth="1"/>
    <col min="12790" max="12790" width="11.5703125" style="436" customWidth="1"/>
    <col min="12791" max="12791" width="10.85546875" style="436" customWidth="1"/>
    <col min="12792" max="12792" width="11.7109375" style="436" customWidth="1"/>
    <col min="12793" max="12793" width="11.85546875" style="436" customWidth="1"/>
    <col min="12794" max="12794" width="13.140625" style="436" customWidth="1"/>
    <col min="12795" max="12795" width="13.7109375" style="436" customWidth="1"/>
    <col min="12796" max="13042" width="9.140625" style="436"/>
    <col min="13043" max="13043" width="8.140625" style="436" customWidth="1"/>
    <col min="13044" max="13044" width="26.85546875" style="436" customWidth="1"/>
    <col min="13045" max="13045" width="26.140625" style="436" customWidth="1"/>
    <col min="13046" max="13046" width="11.5703125" style="436" customWidth="1"/>
    <col min="13047" max="13047" width="10.85546875" style="436" customWidth="1"/>
    <col min="13048" max="13048" width="11.7109375" style="436" customWidth="1"/>
    <col min="13049" max="13049" width="11.85546875" style="436" customWidth="1"/>
    <col min="13050" max="13050" width="13.140625" style="436" customWidth="1"/>
    <col min="13051" max="13051" width="13.7109375" style="436" customWidth="1"/>
    <col min="13052" max="13298" width="9.140625" style="436"/>
    <col min="13299" max="13299" width="8.140625" style="436" customWidth="1"/>
    <col min="13300" max="13300" width="26.85546875" style="436" customWidth="1"/>
    <col min="13301" max="13301" width="26.140625" style="436" customWidth="1"/>
    <col min="13302" max="13302" width="11.5703125" style="436" customWidth="1"/>
    <col min="13303" max="13303" width="10.85546875" style="436" customWidth="1"/>
    <col min="13304" max="13304" width="11.7109375" style="436" customWidth="1"/>
    <col min="13305" max="13305" width="11.85546875" style="436" customWidth="1"/>
    <col min="13306" max="13306" width="13.140625" style="436" customWidth="1"/>
    <col min="13307" max="13307" width="13.7109375" style="436" customWidth="1"/>
    <col min="13308" max="13554" width="9.140625" style="436"/>
    <col min="13555" max="13555" width="8.140625" style="436" customWidth="1"/>
    <col min="13556" max="13556" width="26.85546875" style="436" customWidth="1"/>
    <col min="13557" max="13557" width="26.140625" style="436" customWidth="1"/>
    <col min="13558" max="13558" width="11.5703125" style="436" customWidth="1"/>
    <col min="13559" max="13559" width="10.85546875" style="436" customWidth="1"/>
    <col min="13560" max="13560" width="11.7109375" style="436" customWidth="1"/>
    <col min="13561" max="13561" width="11.85546875" style="436" customWidth="1"/>
    <col min="13562" max="13562" width="13.140625" style="436" customWidth="1"/>
    <col min="13563" max="13563" width="13.7109375" style="436" customWidth="1"/>
    <col min="13564" max="13810" width="9.140625" style="436"/>
    <col min="13811" max="13811" width="8.140625" style="436" customWidth="1"/>
    <col min="13812" max="13812" width="26.85546875" style="436" customWidth="1"/>
    <col min="13813" max="13813" width="26.140625" style="436" customWidth="1"/>
    <col min="13814" max="13814" width="11.5703125" style="436" customWidth="1"/>
    <col min="13815" max="13815" width="10.85546875" style="436" customWidth="1"/>
    <col min="13816" max="13816" width="11.7109375" style="436" customWidth="1"/>
    <col min="13817" max="13817" width="11.85546875" style="436" customWidth="1"/>
    <col min="13818" max="13818" width="13.140625" style="436" customWidth="1"/>
    <col min="13819" max="13819" width="13.7109375" style="436" customWidth="1"/>
    <col min="13820" max="14066" width="9.140625" style="436"/>
    <col min="14067" max="14067" width="8.140625" style="436" customWidth="1"/>
    <col min="14068" max="14068" width="26.85546875" style="436" customWidth="1"/>
    <col min="14069" max="14069" width="26.140625" style="436" customWidth="1"/>
    <col min="14070" max="14070" width="11.5703125" style="436" customWidth="1"/>
    <col min="14071" max="14071" width="10.85546875" style="436" customWidth="1"/>
    <col min="14072" max="14072" width="11.7109375" style="436" customWidth="1"/>
    <col min="14073" max="14073" width="11.85546875" style="436" customWidth="1"/>
    <col min="14074" max="14074" width="13.140625" style="436" customWidth="1"/>
    <col min="14075" max="14075" width="13.7109375" style="436" customWidth="1"/>
    <col min="14076" max="14322" width="9.140625" style="436"/>
    <col min="14323" max="14323" width="8.140625" style="436" customWidth="1"/>
    <col min="14324" max="14324" width="26.85546875" style="436" customWidth="1"/>
    <col min="14325" max="14325" width="26.140625" style="436" customWidth="1"/>
    <col min="14326" max="14326" width="11.5703125" style="436" customWidth="1"/>
    <col min="14327" max="14327" width="10.85546875" style="436" customWidth="1"/>
    <col min="14328" max="14328" width="11.7109375" style="436" customWidth="1"/>
    <col min="14329" max="14329" width="11.85546875" style="436" customWidth="1"/>
    <col min="14330" max="14330" width="13.140625" style="436" customWidth="1"/>
    <col min="14331" max="14331" width="13.7109375" style="436" customWidth="1"/>
    <col min="14332" max="14578" width="9.140625" style="436"/>
    <col min="14579" max="14579" width="8.140625" style="436" customWidth="1"/>
    <col min="14580" max="14580" width="26.85546875" style="436" customWidth="1"/>
    <col min="14581" max="14581" width="26.140625" style="436" customWidth="1"/>
    <col min="14582" max="14582" width="11.5703125" style="436" customWidth="1"/>
    <col min="14583" max="14583" width="10.85546875" style="436" customWidth="1"/>
    <col min="14584" max="14584" width="11.7109375" style="436" customWidth="1"/>
    <col min="14585" max="14585" width="11.85546875" style="436" customWidth="1"/>
    <col min="14586" max="14586" width="13.140625" style="436" customWidth="1"/>
    <col min="14587" max="14587" width="13.7109375" style="436" customWidth="1"/>
    <col min="14588" max="14834" width="9.140625" style="436"/>
    <col min="14835" max="14835" width="8.140625" style="436" customWidth="1"/>
    <col min="14836" max="14836" width="26.85546875" style="436" customWidth="1"/>
    <col min="14837" max="14837" width="26.140625" style="436" customWidth="1"/>
    <col min="14838" max="14838" width="11.5703125" style="436" customWidth="1"/>
    <col min="14839" max="14839" width="10.85546875" style="436" customWidth="1"/>
    <col min="14840" max="14840" width="11.7109375" style="436" customWidth="1"/>
    <col min="14841" max="14841" width="11.85546875" style="436" customWidth="1"/>
    <col min="14842" max="14842" width="13.140625" style="436" customWidth="1"/>
    <col min="14843" max="14843" width="13.7109375" style="436" customWidth="1"/>
    <col min="14844" max="15090" width="9.140625" style="436"/>
    <col min="15091" max="15091" width="8.140625" style="436" customWidth="1"/>
    <col min="15092" max="15092" width="26.85546875" style="436" customWidth="1"/>
    <col min="15093" max="15093" width="26.140625" style="436" customWidth="1"/>
    <col min="15094" max="15094" width="11.5703125" style="436" customWidth="1"/>
    <col min="15095" max="15095" width="10.85546875" style="436" customWidth="1"/>
    <col min="15096" max="15096" width="11.7109375" style="436" customWidth="1"/>
    <col min="15097" max="15097" width="11.85546875" style="436" customWidth="1"/>
    <col min="15098" max="15098" width="13.140625" style="436" customWidth="1"/>
    <col min="15099" max="15099" width="13.7109375" style="436" customWidth="1"/>
    <col min="15100" max="15346" width="9.140625" style="436"/>
    <col min="15347" max="15347" width="8.140625" style="436" customWidth="1"/>
    <col min="15348" max="15348" width="26.85546875" style="436" customWidth="1"/>
    <col min="15349" max="15349" width="26.140625" style="436" customWidth="1"/>
    <col min="15350" max="15350" width="11.5703125" style="436" customWidth="1"/>
    <col min="15351" max="15351" width="10.85546875" style="436" customWidth="1"/>
    <col min="15352" max="15352" width="11.7109375" style="436" customWidth="1"/>
    <col min="15353" max="15353" width="11.85546875" style="436" customWidth="1"/>
    <col min="15354" max="15354" width="13.140625" style="436" customWidth="1"/>
    <col min="15355" max="15355" width="13.7109375" style="436" customWidth="1"/>
    <col min="15356" max="15602" width="9.140625" style="436"/>
    <col min="15603" max="15603" width="8.140625" style="436" customWidth="1"/>
    <col min="15604" max="15604" width="26.85546875" style="436" customWidth="1"/>
    <col min="15605" max="15605" width="26.140625" style="436" customWidth="1"/>
    <col min="15606" max="15606" width="11.5703125" style="436" customWidth="1"/>
    <col min="15607" max="15607" width="10.85546875" style="436" customWidth="1"/>
    <col min="15608" max="15608" width="11.7109375" style="436" customWidth="1"/>
    <col min="15609" max="15609" width="11.85546875" style="436" customWidth="1"/>
    <col min="15610" max="15610" width="13.140625" style="436" customWidth="1"/>
    <col min="15611" max="15611" width="13.7109375" style="436" customWidth="1"/>
    <col min="15612" max="15858" width="9.140625" style="436"/>
    <col min="15859" max="15859" width="8.140625" style="436" customWidth="1"/>
    <col min="15860" max="15860" width="26.85546875" style="436" customWidth="1"/>
    <col min="15861" max="15861" width="26.140625" style="436" customWidth="1"/>
    <col min="15862" max="15862" width="11.5703125" style="436" customWidth="1"/>
    <col min="15863" max="15863" width="10.85546875" style="436" customWidth="1"/>
    <col min="15864" max="15864" width="11.7109375" style="436" customWidth="1"/>
    <col min="15865" max="15865" width="11.85546875" style="436" customWidth="1"/>
    <col min="15866" max="15866" width="13.140625" style="436" customWidth="1"/>
    <col min="15867" max="15867" width="13.7109375" style="436" customWidth="1"/>
    <col min="15868" max="16114" width="9.140625" style="436"/>
    <col min="16115" max="16115" width="8.140625" style="436" customWidth="1"/>
    <col min="16116" max="16116" width="26.85546875" style="436" customWidth="1"/>
    <col min="16117" max="16117" width="26.140625" style="436" customWidth="1"/>
    <col min="16118" max="16118" width="11.5703125" style="436" customWidth="1"/>
    <col min="16119" max="16119" width="10.85546875" style="436" customWidth="1"/>
    <col min="16120" max="16120" width="11.7109375" style="436" customWidth="1"/>
    <col min="16121" max="16121" width="11.85546875" style="436" customWidth="1"/>
    <col min="16122" max="16122" width="13.140625" style="436" customWidth="1"/>
    <col min="16123" max="16123" width="13.7109375" style="436" customWidth="1"/>
    <col min="16124" max="16384" width="9.140625" style="436"/>
  </cols>
  <sheetData>
    <row r="1" spans="1:9">
      <c r="A1" s="435"/>
      <c r="B1" s="435"/>
      <c r="C1" s="435"/>
      <c r="D1" s="435"/>
      <c r="E1" s="435"/>
      <c r="F1" s="435"/>
      <c r="G1" s="435"/>
      <c r="H1" s="435"/>
      <c r="I1" s="435"/>
    </row>
    <row r="2" spans="1:9" ht="15" customHeight="1">
      <c r="A2" s="435"/>
      <c r="B2" s="435"/>
      <c r="C2" s="435"/>
      <c r="D2" s="435"/>
      <c r="E2" s="435"/>
      <c r="F2" s="435"/>
      <c r="G2" s="435"/>
      <c r="H2" s="812" t="s">
        <v>272</v>
      </c>
      <c r="I2" s="812"/>
    </row>
    <row r="3" spans="1:9" ht="15" customHeight="1">
      <c r="A3" s="435"/>
      <c r="B3" s="435"/>
      <c r="C3" s="435"/>
      <c r="D3" s="435"/>
      <c r="E3" s="435"/>
      <c r="F3" s="435"/>
      <c r="G3" s="435"/>
      <c r="H3" s="437"/>
      <c r="I3" s="437"/>
    </row>
    <row r="4" spans="1:9" ht="14.25" customHeight="1">
      <c r="A4" s="813" t="s">
        <v>273</v>
      </c>
      <c r="B4" s="813"/>
      <c r="C4" s="813"/>
      <c r="D4" s="813"/>
      <c r="E4" s="813"/>
      <c r="F4" s="813"/>
      <c r="G4" s="813"/>
      <c r="H4" s="813"/>
      <c r="I4" s="813"/>
    </row>
    <row r="5" spans="1:9">
      <c r="A5" s="438"/>
      <c r="B5" s="438"/>
      <c r="C5" s="438"/>
      <c r="D5" s="438"/>
      <c r="E5" s="438"/>
      <c r="F5" s="438"/>
      <c r="G5" s="438"/>
      <c r="H5" s="438"/>
      <c r="I5" s="435"/>
    </row>
    <row r="6" spans="1:9" ht="13.5" customHeight="1" thickBot="1">
      <c r="A6" s="435"/>
      <c r="B6" s="435"/>
      <c r="C6" s="435"/>
      <c r="D6" s="435"/>
      <c r="E6" s="435"/>
      <c r="F6" s="435"/>
      <c r="G6" s="435"/>
      <c r="H6" s="814" t="s">
        <v>2</v>
      </c>
      <c r="I6" s="814"/>
    </row>
    <row r="7" spans="1:9" ht="28.5" customHeight="1" thickBot="1">
      <c r="A7" s="827" t="s">
        <v>222</v>
      </c>
      <c r="B7" s="829" t="s">
        <v>69</v>
      </c>
      <c r="C7" s="830"/>
      <c r="D7" s="833" t="s">
        <v>274</v>
      </c>
      <c r="E7" s="833"/>
      <c r="F7" s="833"/>
      <c r="G7" s="834" t="s">
        <v>275</v>
      </c>
      <c r="H7" s="833"/>
      <c r="I7" s="835"/>
    </row>
    <row r="8" spans="1:9" ht="30.75" customHeight="1" thickBot="1">
      <c r="A8" s="828"/>
      <c r="B8" s="831"/>
      <c r="C8" s="832"/>
      <c r="D8" s="171" t="s">
        <v>223</v>
      </c>
      <c r="E8" s="172" t="s">
        <v>224</v>
      </c>
      <c r="F8" s="136" t="s">
        <v>225</v>
      </c>
      <c r="G8" s="171" t="s">
        <v>223</v>
      </c>
      <c r="H8" s="172" t="s">
        <v>224</v>
      </c>
      <c r="I8" s="136" t="s">
        <v>225</v>
      </c>
    </row>
    <row r="9" spans="1:9" ht="12.75" customHeight="1">
      <c r="A9" s="815" t="s">
        <v>228</v>
      </c>
      <c r="B9" s="816"/>
      <c r="C9" s="817"/>
      <c r="D9" s="441"/>
      <c r="E9" s="442"/>
      <c r="F9" s="443"/>
      <c r="G9" s="485"/>
      <c r="H9" s="443"/>
      <c r="I9" s="486"/>
    </row>
    <row r="10" spans="1:9" ht="12.75" customHeight="1">
      <c r="A10" s="487">
        <v>1</v>
      </c>
      <c r="B10" s="818" t="s">
        <v>229</v>
      </c>
      <c r="C10" s="836"/>
      <c r="D10" s="446">
        <v>22533.771149999997</v>
      </c>
      <c r="E10" s="446">
        <v>0.82145000000000001</v>
      </c>
      <c r="F10" s="447">
        <v>1.1140000000000001</v>
      </c>
      <c r="G10" s="446">
        <v>0</v>
      </c>
      <c r="H10" s="446">
        <v>0</v>
      </c>
      <c r="I10" s="488">
        <v>0</v>
      </c>
    </row>
    <row r="11" spans="1:9" ht="12.75" customHeight="1">
      <c r="A11" s="487">
        <v>2</v>
      </c>
      <c r="B11" s="818" t="s">
        <v>230</v>
      </c>
      <c r="C11" s="836"/>
      <c r="D11" s="446">
        <v>8.577</v>
      </c>
      <c r="E11" s="446">
        <v>435.738</v>
      </c>
      <c r="F11" s="447">
        <v>0</v>
      </c>
      <c r="G11" s="446">
        <v>0</v>
      </c>
      <c r="H11" s="446">
        <v>0</v>
      </c>
      <c r="I11" s="488">
        <v>0</v>
      </c>
    </row>
    <row r="12" spans="1:9">
      <c r="A12" s="487"/>
      <c r="B12" s="489"/>
      <c r="C12" s="450" t="s">
        <v>231</v>
      </c>
      <c r="D12" s="446">
        <v>0</v>
      </c>
      <c r="E12" s="446">
        <v>99.751000000000005</v>
      </c>
      <c r="F12" s="447">
        <v>0</v>
      </c>
      <c r="G12" s="446">
        <v>0</v>
      </c>
      <c r="H12" s="446">
        <v>0</v>
      </c>
      <c r="I12" s="488">
        <v>0</v>
      </c>
    </row>
    <row r="13" spans="1:9">
      <c r="A13" s="487"/>
      <c r="B13" s="489"/>
      <c r="C13" s="450" t="s">
        <v>232</v>
      </c>
      <c r="D13" s="446">
        <v>0.72399999999999998</v>
      </c>
      <c r="E13" s="446">
        <v>335.98700000000002</v>
      </c>
      <c r="F13" s="447">
        <v>0</v>
      </c>
      <c r="G13" s="446">
        <v>0</v>
      </c>
      <c r="H13" s="446">
        <v>0</v>
      </c>
      <c r="I13" s="488">
        <v>0</v>
      </c>
    </row>
    <row r="14" spans="1:9">
      <c r="A14" s="487"/>
      <c r="B14" s="489"/>
      <c r="C14" s="450" t="s">
        <v>233</v>
      </c>
      <c r="D14" s="446">
        <v>7.8529999999999998</v>
      </c>
      <c r="E14" s="446">
        <v>0</v>
      </c>
      <c r="F14" s="447">
        <v>0</v>
      </c>
      <c r="G14" s="446">
        <v>0</v>
      </c>
      <c r="H14" s="446">
        <v>0</v>
      </c>
      <c r="I14" s="488">
        <v>0</v>
      </c>
    </row>
    <row r="15" spans="1:9">
      <c r="A15" s="487">
        <v>3</v>
      </c>
      <c r="B15" s="818" t="s">
        <v>234</v>
      </c>
      <c r="C15" s="836"/>
      <c r="D15" s="446">
        <v>0</v>
      </c>
      <c r="E15" s="446">
        <v>0</v>
      </c>
      <c r="F15" s="447">
        <v>1.5169999999999999</v>
      </c>
      <c r="G15" s="446">
        <v>0</v>
      </c>
      <c r="H15" s="446">
        <v>0</v>
      </c>
      <c r="I15" s="488">
        <v>1.5169999999999999</v>
      </c>
    </row>
    <row r="16" spans="1:9" ht="12.75" customHeight="1">
      <c r="A16" s="487">
        <v>4</v>
      </c>
      <c r="B16" s="818" t="s">
        <v>235</v>
      </c>
      <c r="C16" s="836"/>
      <c r="D16" s="446">
        <v>0</v>
      </c>
      <c r="E16" s="446">
        <v>0</v>
      </c>
      <c r="F16" s="447">
        <v>0</v>
      </c>
      <c r="G16" s="446">
        <v>0</v>
      </c>
      <c r="H16" s="446">
        <v>0</v>
      </c>
      <c r="I16" s="488">
        <v>0</v>
      </c>
    </row>
    <row r="17" spans="1:9" ht="25.5" customHeight="1">
      <c r="A17" s="487">
        <v>5</v>
      </c>
      <c r="B17" s="818" t="s">
        <v>236</v>
      </c>
      <c r="C17" s="836"/>
      <c r="D17" s="446">
        <v>0</v>
      </c>
      <c r="E17" s="446">
        <v>0</v>
      </c>
      <c r="F17" s="447">
        <v>0</v>
      </c>
      <c r="G17" s="446">
        <v>0</v>
      </c>
      <c r="H17" s="446">
        <v>0</v>
      </c>
      <c r="I17" s="488">
        <v>0</v>
      </c>
    </row>
    <row r="18" spans="1:9">
      <c r="A18" s="487"/>
      <c r="B18" s="489"/>
      <c r="C18" s="450" t="s">
        <v>231</v>
      </c>
      <c r="D18" s="446">
        <v>0</v>
      </c>
      <c r="E18" s="446">
        <v>0</v>
      </c>
      <c r="F18" s="447">
        <v>0</v>
      </c>
      <c r="G18" s="446">
        <v>0</v>
      </c>
      <c r="H18" s="446">
        <v>0</v>
      </c>
      <c r="I18" s="488">
        <v>0</v>
      </c>
    </row>
    <row r="19" spans="1:9">
      <c r="A19" s="487"/>
      <c r="B19" s="489"/>
      <c r="C19" s="450" t="s">
        <v>232</v>
      </c>
      <c r="D19" s="446">
        <v>0</v>
      </c>
      <c r="E19" s="446">
        <v>0</v>
      </c>
      <c r="F19" s="447">
        <v>0</v>
      </c>
      <c r="G19" s="446">
        <v>0</v>
      </c>
      <c r="H19" s="446">
        <v>0</v>
      </c>
      <c r="I19" s="488">
        <v>0</v>
      </c>
    </row>
    <row r="20" spans="1:9">
      <c r="A20" s="487"/>
      <c r="B20" s="489"/>
      <c r="C20" s="450" t="s">
        <v>233</v>
      </c>
      <c r="D20" s="446">
        <v>0</v>
      </c>
      <c r="E20" s="446">
        <v>0</v>
      </c>
      <c r="F20" s="447">
        <v>0</v>
      </c>
      <c r="G20" s="446">
        <v>0</v>
      </c>
      <c r="H20" s="446">
        <v>0</v>
      </c>
      <c r="I20" s="488">
        <v>0</v>
      </c>
    </row>
    <row r="21" spans="1:9">
      <c r="A21" s="487"/>
      <c r="B21" s="489"/>
      <c r="C21" s="450" t="s">
        <v>237</v>
      </c>
      <c r="D21" s="446">
        <v>0</v>
      </c>
      <c r="E21" s="446">
        <v>0</v>
      </c>
      <c r="F21" s="447">
        <v>0</v>
      </c>
      <c r="G21" s="446">
        <v>0</v>
      </c>
      <c r="H21" s="446">
        <v>0</v>
      </c>
      <c r="I21" s="488">
        <v>0</v>
      </c>
    </row>
    <row r="22" spans="1:9" ht="12.75" customHeight="1">
      <c r="A22" s="487">
        <v>6</v>
      </c>
      <c r="B22" s="818" t="s">
        <v>238</v>
      </c>
      <c r="C22" s="836"/>
      <c r="D22" s="446">
        <v>1336.7760000000001</v>
      </c>
      <c r="E22" s="446">
        <v>3730.9169999999999</v>
      </c>
      <c r="F22" s="447">
        <v>225.14208000000002</v>
      </c>
      <c r="G22" s="446">
        <v>0</v>
      </c>
      <c r="H22" s="446">
        <v>-450</v>
      </c>
      <c r="I22" s="488">
        <v>0</v>
      </c>
    </row>
    <row r="23" spans="1:9">
      <c r="A23" s="487"/>
      <c r="B23" s="489"/>
      <c r="C23" s="450" t="s">
        <v>231</v>
      </c>
      <c r="D23" s="446">
        <v>1262.6079999999999</v>
      </c>
      <c r="E23" s="446">
        <v>3730.9169999999999</v>
      </c>
      <c r="F23" s="447">
        <v>12.75</v>
      </c>
      <c r="G23" s="446">
        <v>0</v>
      </c>
      <c r="H23" s="446">
        <v>-450</v>
      </c>
      <c r="I23" s="488">
        <v>0</v>
      </c>
    </row>
    <row r="24" spans="1:9">
      <c r="A24" s="487"/>
      <c r="B24" s="489"/>
      <c r="C24" s="450" t="s">
        <v>232</v>
      </c>
      <c r="D24" s="446">
        <v>74.168000000000006</v>
      </c>
      <c r="E24" s="446">
        <v>0</v>
      </c>
      <c r="F24" s="447">
        <v>212.39208000000002</v>
      </c>
      <c r="G24" s="446">
        <v>0</v>
      </c>
      <c r="H24" s="446">
        <v>0</v>
      </c>
      <c r="I24" s="488">
        <v>0</v>
      </c>
    </row>
    <row r="25" spans="1:9" ht="12.75" customHeight="1">
      <c r="A25" s="487">
        <v>7</v>
      </c>
      <c r="B25" s="818" t="s">
        <v>239</v>
      </c>
      <c r="C25" s="836"/>
      <c r="D25" s="446">
        <v>3236.7669300000002</v>
      </c>
      <c r="E25" s="446">
        <v>17865.739000000001</v>
      </c>
      <c r="F25" s="447">
        <v>4245.3620000000001</v>
      </c>
      <c r="G25" s="446">
        <v>1516.5</v>
      </c>
      <c r="H25" s="446">
        <v>-1460</v>
      </c>
      <c r="I25" s="488">
        <v>-4570</v>
      </c>
    </row>
    <row r="26" spans="1:9">
      <c r="A26" s="487"/>
      <c r="B26" s="489"/>
      <c r="C26" s="450" t="s">
        <v>231</v>
      </c>
      <c r="D26" s="446">
        <v>3170.922</v>
      </c>
      <c r="E26" s="446">
        <v>17865.739000000001</v>
      </c>
      <c r="F26" s="447">
        <v>4245.3620000000001</v>
      </c>
      <c r="G26" s="446">
        <v>1516.5</v>
      </c>
      <c r="H26" s="446">
        <v>-1460</v>
      </c>
      <c r="I26" s="488">
        <v>-4570</v>
      </c>
    </row>
    <row r="27" spans="1:9">
      <c r="A27" s="487"/>
      <c r="B27" s="489"/>
      <c r="C27" s="450" t="s">
        <v>232</v>
      </c>
      <c r="D27" s="446">
        <v>25.617999999999999</v>
      </c>
      <c r="E27" s="446">
        <v>0</v>
      </c>
      <c r="F27" s="447">
        <v>0</v>
      </c>
      <c r="G27" s="446">
        <v>0</v>
      </c>
      <c r="H27" s="446">
        <v>0</v>
      </c>
      <c r="I27" s="488">
        <v>0</v>
      </c>
    </row>
    <row r="28" spans="1:9">
      <c r="A28" s="487"/>
      <c r="B28" s="489"/>
      <c r="C28" s="450" t="s">
        <v>233</v>
      </c>
      <c r="D28" s="446">
        <v>40.226930000000003</v>
      </c>
      <c r="E28" s="446">
        <v>0</v>
      </c>
      <c r="F28" s="447">
        <v>0</v>
      </c>
      <c r="G28" s="446">
        <v>0</v>
      </c>
      <c r="H28" s="446">
        <v>0</v>
      </c>
      <c r="I28" s="488">
        <v>0</v>
      </c>
    </row>
    <row r="29" spans="1:9">
      <c r="A29" s="487"/>
      <c r="B29" s="489"/>
      <c r="C29" s="450" t="s">
        <v>240</v>
      </c>
      <c r="D29" s="446">
        <v>0</v>
      </c>
      <c r="E29" s="446">
        <v>0</v>
      </c>
      <c r="F29" s="447">
        <v>0</v>
      </c>
      <c r="G29" s="446">
        <v>0</v>
      </c>
      <c r="H29" s="446">
        <v>0</v>
      </c>
      <c r="I29" s="488">
        <v>0</v>
      </c>
    </row>
    <row r="30" spans="1:9">
      <c r="A30" s="487">
        <v>8</v>
      </c>
      <c r="B30" s="818" t="s">
        <v>241</v>
      </c>
      <c r="C30" s="836"/>
      <c r="D30" s="446">
        <v>15948.215629999999</v>
      </c>
      <c r="E30" s="446">
        <v>10484.021399999998</v>
      </c>
      <c r="F30" s="447">
        <v>13451.107400000001</v>
      </c>
      <c r="G30" s="446">
        <v>-2.66716</v>
      </c>
      <c r="H30" s="446">
        <v>-2709.1296000000002</v>
      </c>
      <c r="I30" s="488">
        <v>-2310.6897100000001</v>
      </c>
    </row>
    <row r="31" spans="1:9">
      <c r="A31" s="487"/>
      <c r="B31" s="489"/>
      <c r="C31" s="450" t="s">
        <v>242</v>
      </c>
      <c r="D31" s="446">
        <v>13623.143900000001</v>
      </c>
      <c r="E31" s="446">
        <v>4362.3540000000003</v>
      </c>
      <c r="F31" s="447">
        <v>259.8218</v>
      </c>
      <c r="G31" s="446">
        <v>0</v>
      </c>
      <c r="H31" s="446">
        <v>0</v>
      </c>
      <c r="I31" s="488">
        <v>0</v>
      </c>
    </row>
    <row r="32" spans="1:9">
      <c r="A32" s="487"/>
      <c r="B32" s="489"/>
      <c r="C32" s="450" t="s">
        <v>243</v>
      </c>
      <c r="D32" s="446">
        <v>0</v>
      </c>
      <c r="E32" s="446">
        <v>0</v>
      </c>
      <c r="F32" s="447">
        <v>0</v>
      </c>
      <c r="G32" s="446">
        <v>21.5</v>
      </c>
      <c r="H32" s="446">
        <v>20.478000000000002</v>
      </c>
      <c r="I32" s="488">
        <v>30.547000000000001</v>
      </c>
    </row>
    <row r="33" spans="1:9">
      <c r="A33" s="487"/>
      <c r="B33" s="489"/>
      <c r="C33" s="450" t="s">
        <v>244</v>
      </c>
      <c r="D33" s="446">
        <v>0</v>
      </c>
      <c r="E33" s="446">
        <v>0</v>
      </c>
      <c r="F33" s="447">
        <v>0</v>
      </c>
      <c r="G33" s="446">
        <v>0</v>
      </c>
      <c r="H33" s="446">
        <v>0</v>
      </c>
      <c r="I33" s="488">
        <v>0</v>
      </c>
    </row>
    <row r="34" spans="1:9">
      <c r="A34" s="487"/>
      <c r="B34" s="489"/>
      <c r="C34" s="450" t="s">
        <v>237</v>
      </c>
      <c r="D34" s="446">
        <v>2316.3517299999999</v>
      </c>
      <c r="E34" s="446">
        <v>6051.6474000000007</v>
      </c>
      <c r="F34" s="447">
        <v>13159.851600000002</v>
      </c>
      <c r="G34" s="446">
        <v>-24.167159999999999</v>
      </c>
      <c r="H34" s="446">
        <v>-2729.6076000000003</v>
      </c>
      <c r="I34" s="488">
        <v>-2341.2367100000001</v>
      </c>
    </row>
    <row r="35" spans="1:9">
      <c r="A35" s="487"/>
      <c r="B35" s="489"/>
      <c r="C35" s="450" t="s">
        <v>245</v>
      </c>
      <c r="D35" s="446">
        <v>8.7200000000000006</v>
      </c>
      <c r="E35" s="446">
        <v>70.02</v>
      </c>
      <c r="F35" s="447">
        <v>31.434000000000001</v>
      </c>
      <c r="G35" s="446">
        <v>0</v>
      </c>
      <c r="H35" s="446">
        <v>0</v>
      </c>
      <c r="I35" s="488">
        <v>0</v>
      </c>
    </row>
    <row r="36" spans="1:9" ht="12.75" customHeight="1">
      <c r="A36" s="487">
        <v>9</v>
      </c>
      <c r="B36" s="818" t="s">
        <v>246</v>
      </c>
      <c r="C36" s="836"/>
      <c r="D36" s="446">
        <v>558.86023999999998</v>
      </c>
      <c r="E36" s="446">
        <v>523.71186999999998</v>
      </c>
      <c r="F36" s="447">
        <v>332.31085000000002</v>
      </c>
      <c r="G36" s="446">
        <v>24.62</v>
      </c>
      <c r="H36" s="446">
        <v>141.251</v>
      </c>
      <c r="I36" s="488">
        <v>177.1114</v>
      </c>
    </row>
    <row r="37" spans="1:9" ht="12.75" customHeight="1">
      <c r="A37" s="487">
        <v>10</v>
      </c>
      <c r="B37" s="818" t="s">
        <v>247</v>
      </c>
      <c r="C37" s="836"/>
      <c r="D37" s="446">
        <v>109.91255000000002</v>
      </c>
      <c r="E37" s="446">
        <v>31.2575</v>
      </c>
      <c r="F37" s="447">
        <v>3.1120000000000001</v>
      </c>
      <c r="G37" s="446">
        <v>3.9169999999999998</v>
      </c>
      <c r="H37" s="446">
        <v>13.287000000000001</v>
      </c>
      <c r="I37" s="488">
        <v>31.245999999999999</v>
      </c>
    </row>
    <row r="38" spans="1:9" ht="12.75" customHeight="1">
      <c r="A38" s="487">
        <v>11</v>
      </c>
      <c r="B38" s="818" t="s">
        <v>248</v>
      </c>
      <c r="C38" s="836"/>
      <c r="D38" s="446">
        <v>1127.6359500000001</v>
      </c>
      <c r="E38" s="446">
        <v>140.65924999999999</v>
      </c>
      <c r="F38" s="447">
        <v>65.896810000000002</v>
      </c>
      <c r="G38" s="446">
        <v>0.86599999999999999</v>
      </c>
      <c r="H38" s="446">
        <v>0</v>
      </c>
      <c r="I38" s="488">
        <v>0</v>
      </c>
    </row>
    <row r="39" spans="1:9" ht="13.5" customHeight="1" thickBot="1">
      <c r="A39" s="490">
        <v>12</v>
      </c>
      <c r="B39" s="819" t="s">
        <v>249</v>
      </c>
      <c r="C39" s="820"/>
      <c r="D39" s="491">
        <v>44860.515450000014</v>
      </c>
      <c r="E39" s="492">
        <v>33212.865470000004</v>
      </c>
      <c r="F39" s="483">
        <v>18325.562139999998</v>
      </c>
      <c r="G39" s="492">
        <v>1543.2358400000001</v>
      </c>
      <c r="H39" s="492">
        <v>-4464.5915999999997</v>
      </c>
      <c r="I39" s="493">
        <v>-6670.81531</v>
      </c>
    </row>
    <row r="40" spans="1:9" ht="12.75" customHeight="1">
      <c r="A40" s="815" t="s">
        <v>250</v>
      </c>
      <c r="B40" s="816"/>
      <c r="C40" s="817"/>
      <c r="D40" s="441"/>
      <c r="E40" s="442"/>
      <c r="F40" s="486"/>
      <c r="G40" s="441"/>
      <c r="H40" s="443"/>
      <c r="I40" s="486"/>
    </row>
    <row r="41" spans="1:9">
      <c r="A41" s="487">
        <v>13</v>
      </c>
      <c r="B41" s="818" t="s">
        <v>251</v>
      </c>
      <c r="C41" s="836"/>
      <c r="D41" s="446">
        <v>11986.024780000002</v>
      </c>
      <c r="E41" s="446">
        <v>3604.424</v>
      </c>
      <c r="F41" s="447">
        <v>755.31399999999996</v>
      </c>
      <c r="G41" s="446">
        <v>3260.1861099999996</v>
      </c>
      <c r="H41" s="446">
        <v>758.57823999999994</v>
      </c>
      <c r="I41" s="488">
        <v>1023.53099</v>
      </c>
    </row>
    <row r="42" spans="1:9" ht="21" customHeight="1">
      <c r="A42" s="487">
        <v>14</v>
      </c>
      <c r="B42" s="818" t="s">
        <v>252</v>
      </c>
      <c r="C42" s="836"/>
      <c r="D42" s="446">
        <v>0</v>
      </c>
      <c r="E42" s="446">
        <v>0</v>
      </c>
      <c r="F42" s="447">
        <v>0</v>
      </c>
      <c r="G42" s="446">
        <v>0</v>
      </c>
      <c r="H42" s="446">
        <v>0</v>
      </c>
      <c r="I42" s="488">
        <v>0</v>
      </c>
    </row>
    <row r="43" spans="1:9">
      <c r="A43" s="487"/>
      <c r="B43" s="489"/>
      <c r="C43" s="450" t="s">
        <v>231</v>
      </c>
      <c r="D43" s="446">
        <v>0</v>
      </c>
      <c r="E43" s="446">
        <v>0</v>
      </c>
      <c r="F43" s="447">
        <v>0</v>
      </c>
      <c r="G43" s="446">
        <v>0</v>
      </c>
      <c r="H43" s="446">
        <v>0</v>
      </c>
      <c r="I43" s="488">
        <v>0</v>
      </c>
    </row>
    <row r="44" spans="1:9">
      <c r="A44" s="487"/>
      <c r="B44" s="489"/>
      <c r="C44" s="450" t="s">
        <v>232</v>
      </c>
      <c r="D44" s="446">
        <v>0</v>
      </c>
      <c r="E44" s="446">
        <v>0</v>
      </c>
      <c r="F44" s="447">
        <v>0</v>
      </c>
      <c r="G44" s="446">
        <v>0</v>
      </c>
      <c r="H44" s="446">
        <v>0</v>
      </c>
      <c r="I44" s="488">
        <v>0</v>
      </c>
    </row>
    <row r="45" spans="1:9">
      <c r="A45" s="487"/>
      <c r="B45" s="489"/>
      <c r="C45" s="450" t="s">
        <v>233</v>
      </c>
      <c r="D45" s="446">
        <v>0</v>
      </c>
      <c r="E45" s="446">
        <v>0</v>
      </c>
      <c r="F45" s="447">
        <v>0</v>
      </c>
      <c r="G45" s="446">
        <v>0</v>
      </c>
      <c r="H45" s="446">
        <v>0</v>
      </c>
      <c r="I45" s="488">
        <v>0</v>
      </c>
    </row>
    <row r="46" spans="1:9">
      <c r="A46" s="487"/>
      <c r="B46" s="489"/>
      <c r="C46" s="450" t="s">
        <v>243</v>
      </c>
      <c r="D46" s="446">
        <v>0</v>
      </c>
      <c r="E46" s="446">
        <v>0</v>
      </c>
      <c r="F46" s="447">
        <v>0</v>
      </c>
      <c r="G46" s="446">
        <v>0</v>
      </c>
      <c r="H46" s="446">
        <v>0</v>
      </c>
      <c r="I46" s="488">
        <v>0</v>
      </c>
    </row>
    <row r="47" spans="1:9">
      <c r="A47" s="487"/>
      <c r="B47" s="489"/>
      <c r="C47" s="450" t="s">
        <v>253</v>
      </c>
      <c r="D47" s="446">
        <v>0</v>
      </c>
      <c r="E47" s="446">
        <v>0</v>
      </c>
      <c r="F47" s="447">
        <v>0</v>
      </c>
      <c r="G47" s="446">
        <v>0</v>
      </c>
      <c r="H47" s="446">
        <v>0</v>
      </c>
      <c r="I47" s="488">
        <v>0</v>
      </c>
    </row>
    <row r="48" spans="1:9">
      <c r="A48" s="487"/>
      <c r="B48" s="489"/>
      <c r="C48" s="450" t="s">
        <v>254</v>
      </c>
      <c r="D48" s="446">
        <v>0</v>
      </c>
      <c r="E48" s="446">
        <v>0</v>
      </c>
      <c r="F48" s="447">
        <v>0</v>
      </c>
      <c r="G48" s="446">
        <v>0</v>
      </c>
      <c r="H48" s="446">
        <v>0</v>
      </c>
      <c r="I48" s="488">
        <v>0</v>
      </c>
    </row>
    <row r="49" spans="1:9">
      <c r="A49" s="487">
        <v>15</v>
      </c>
      <c r="B49" s="818" t="s">
        <v>234</v>
      </c>
      <c r="C49" s="836"/>
      <c r="D49" s="446">
        <v>0</v>
      </c>
      <c r="E49" s="446">
        <v>0</v>
      </c>
      <c r="F49" s="447">
        <v>0</v>
      </c>
      <c r="G49" s="446">
        <v>0</v>
      </c>
      <c r="H49" s="446">
        <v>0</v>
      </c>
      <c r="I49" s="488">
        <v>0</v>
      </c>
    </row>
    <row r="50" spans="1:9" ht="21" customHeight="1">
      <c r="A50" s="487">
        <v>16</v>
      </c>
      <c r="B50" s="818" t="s">
        <v>255</v>
      </c>
      <c r="C50" s="836"/>
      <c r="D50" s="446">
        <v>0</v>
      </c>
      <c r="E50" s="446">
        <v>0</v>
      </c>
      <c r="F50" s="447">
        <v>0</v>
      </c>
      <c r="G50" s="446">
        <v>0</v>
      </c>
      <c r="H50" s="446">
        <v>0</v>
      </c>
      <c r="I50" s="488">
        <v>0</v>
      </c>
    </row>
    <row r="51" spans="1:9">
      <c r="A51" s="487">
        <v>17</v>
      </c>
      <c r="B51" s="818" t="s">
        <v>256</v>
      </c>
      <c r="C51" s="836"/>
      <c r="D51" s="446">
        <v>5556.6523900000002</v>
      </c>
      <c r="E51" s="446">
        <v>6570.0695300000007</v>
      </c>
      <c r="F51" s="447">
        <v>13063.414639999999</v>
      </c>
      <c r="G51" s="446">
        <v>1472.59256</v>
      </c>
      <c r="H51" s="446">
        <v>3257.5442199999998</v>
      </c>
      <c r="I51" s="488">
        <v>6896.8061500000003</v>
      </c>
    </row>
    <row r="52" spans="1:9">
      <c r="A52" s="487"/>
      <c r="B52" s="489"/>
      <c r="C52" s="450" t="s">
        <v>257</v>
      </c>
      <c r="D52" s="446">
        <v>2532.8380999999999</v>
      </c>
      <c r="E52" s="446">
        <v>44.558999999999997</v>
      </c>
      <c r="F52" s="447">
        <v>39.652000000000001</v>
      </c>
      <c r="G52" s="446">
        <v>195.50781000000001</v>
      </c>
      <c r="H52" s="446">
        <v>37.70843</v>
      </c>
      <c r="I52" s="488">
        <v>83.080739999999992</v>
      </c>
    </row>
    <row r="53" spans="1:9">
      <c r="A53" s="487"/>
      <c r="B53" s="489"/>
      <c r="C53" s="450" t="s">
        <v>258</v>
      </c>
      <c r="D53" s="446">
        <v>3023.8142900000007</v>
      </c>
      <c r="E53" s="446">
        <v>6525.5105300000005</v>
      </c>
      <c r="F53" s="447">
        <v>13023.762639999999</v>
      </c>
      <c r="G53" s="446">
        <v>1277.08475</v>
      </c>
      <c r="H53" s="446">
        <v>3219.8357900000001</v>
      </c>
      <c r="I53" s="488">
        <v>6813.72541</v>
      </c>
    </row>
    <row r="54" spans="1:9">
      <c r="A54" s="487">
        <v>18</v>
      </c>
      <c r="B54" s="818" t="s">
        <v>259</v>
      </c>
      <c r="C54" s="836"/>
      <c r="D54" s="446">
        <v>73.884</v>
      </c>
      <c r="E54" s="446">
        <v>435.65100000000001</v>
      </c>
      <c r="F54" s="447">
        <v>220.566</v>
      </c>
      <c r="G54" s="446">
        <v>6.9139999999999997</v>
      </c>
      <c r="H54" s="446">
        <v>260.56099999999998</v>
      </c>
      <c r="I54" s="488">
        <v>322.79000000000002</v>
      </c>
    </row>
    <row r="55" spans="1:9" ht="12.75" customHeight="1">
      <c r="A55" s="487">
        <v>19</v>
      </c>
      <c r="B55" s="818" t="s">
        <v>260</v>
      </c>
      <c r="C55" s="836"/>
      <c r="D55" s="446">
        <v>0</v>
      </c>
      <c r="E55" s="446">
        <v>0</v>
      </c>
      <c r="F55" s="447">
        <v>300</v>
      </c>
      <c r="G55" s="446">
        <v>0</v>
      </c>
      <c r="H55" s="446">
        <v>0</v>
      </c>
      <c r="I55" s="488">
        <v>0</v>
      </c>
    </row>
    <row r="56" spans="1:9">
      <c r="A56" s="487">
        <v>20</v>
      </c>
      <c r="B56" s="818" t="s">
        <v>261</v>
      </c>
      <c r="C56" s="836"/>
      <c r="D56" s="446">
        <v>300.15904</v>
      </c>
      <c r="E56" s="446">
        <v>315.80286000000007</v>
      </c>
      <c r="F56" s="447">
        <v>366.26418999999999</v>
      </c>
      <c r="G56" s="446">
        <v>0.307</v>
      </c>
      <c r="H56" s="446">
        <v>2.484</v>
      </c>
      <c r="I56" s="488">
        <v>25.091000000000001</v>
      </c>
    </row>
    <row r="57" spans="1:9" ht="12.75" customHeight="1">
      <c r="A57" s="487">
        <v>21</v>
      </c>
      <c r="B57" s="818" t="s">
        <v>262</v>
      </c>
      <c r="C57" s="836"/>
      <c r="D57" s="446">
        <v>3.0714099999999998</v>
      </c>
      <c r="E57" s="446">
        <v>6.008</v>
      </c>
      <c r="F57" s="447">
        <v>0</v>
      </c>
      <c r="G57" s="446">
        <v>0</v>
      </c>
      <c r="H57" s="446">
        <v>0</v>
      </c>
      <c r="I57" s="488">
        <v>2.44</v>
      </c>
    </row>
    <row r="58" spans="1:9" ht="12.75" customHeight="1">
      <c r="A58" s="487">
        <v>22</v>
      </c>
      <c r="B58" s="818" t="s">
        <v>263</v>
      </c>
      <c r="C58" s="836"/>
      <c r="D58" s="446">
        <v>3.5339999999999998</v>
      </c>
      <c r="E58" s="446">
        <v>0.10714</v>
      </c>
      <c r="F58" s="447">
        <v>0.36460999999999999</v>
      </c>
      <c r="G58" s="446">
        <v>0</v>
      </c>
      <c r="H58" s="446">
        <v>0</v>
      </c>
      <c r="I58" s="488">
        <v>0</v>
      </c>
    </row>
    <row r="59" spans="1:9" ht="12.75" customHeight="1">
      <c r="A59" s="487">
        <v>23</v>
      </c>
      <c r="B59" s="818" t="s">
        <v>264</v>
      </c>
      <c r="C59" s="836"/>
      <c r="D59" s="446">
        <v>1674.89795</v>
      </c>
      <c r="E59" s="446">
        <v>693.8134399999999</v>
      </c>
      <c r="F59" s="447">
        <v>9.8974400000000013</v>
      </c>
      <c r="G59" s="446">
        <v>0.85399999999999998</v>
      </c>
      <c r="H59" s="446">
        <v>0</v>
      </c>
      <c r="I59" s="488">
        <v>0</v>
      </c>
    </row>
    <row r="60" spans="1:9" ht="27.75" customHeight="1" thickBot="1">
      <c r="A60" s="464">
        <v>24</v>
      </c>
      <c r="B60" s="821" t="s">
        <v>265</v>
      </c>
      <c r="C60" s="822"/>
      <c r="D60" s="491">
        <v>19598.223570000002</v>
      </c>
      <c r="E60" s="492">
        <v>11625.875969999999</v>
      </c>
      <c r="F60" s="483">
        <v>14715.820879999997</v>
      </c>
      <c r="G60" s="492">
        <v>4740.8536699999995</v>
      </c>
      <c r="H60" s="492">
        <v>4279.1674599999997</v>
      </c>
      <c r="I60" s="493">
        <v>8270.6581399999995</v>
      </c>
    </row>
    <row r="61" spans="1:9" ht="12.75" customHeight="1">
      <c r="A61" s="823" t="s">
        <v>266</v>
      </c>
      <c r="B61" s="824"/>
      <c r="C61" s="746"/>
      <c r="D61" s="494"/>
      <c r="E61" s="494"/>
      <c r="F61" s="495"/>
      <c r="G61" s="494"/>
      <c r="H61" s="494"/>
      <c r="I61" s="496"/>
    </row>
    <row r="62" spans="1:9">
      <c r="A62" s="487">
        <v>25</v>
      </c>
      <c r="B62" s="818" t="s">
        <v>267</v>
      </c>
      <c r="C62" s="836"/>
      <c r="D62" s="446">
        <v>477.99</v>
      </c>
      <c r="E62" s="446">
        <v>3.5249999999999999</v>
      </c>
      <c r="F62" s="447">
        <v>45.171999999999997</v>
      </c>
      <c r="G62" s="446">
        <v>0</v>
      </c>
      <c r="H62" s="446">
        <v>1</v>
      </c>
      <c r="I62" s="488">
        <v>40</v>
      </c>
    </row>
    <row r="63" spans="1:9">
      <c r="A63" s="487">
        <v>26</v>
      </c>
      <c r="B63" s="818" t="s">
        <v>268</v>
      </c>
      <c r="C63" s="836"/>
      <c r="D63" s="446">
        <v>811.37470999999994</v>
      </c>
      <c r="E63" s="446">
        <v>411.14282000000003</v>
      </c>
      <c r="F63" s="447">
        <v>1649.26403</v>
      </c>
      <c r="G63" s="446">
        <v>-6.1950000000000003</v>
      </c>
      <c r="H63" s="446">
        <v>-53.445999999999998</v>
      </c>
      <c r="I63" s="488">
        <v>-130.69300000000001</v>
      </c>
    </row>
    <row r="64" spans="1:9" ht="13.5" customHeight="1" thickBot="1">
      <c r="A64" s="490">
        <v>27</v>
      </c>
      <c r="B64" s="819" t="s">
        <v>269</v>
      </c>
      <c r="C64" s="820"/>
      <c r="D64" s="497">
        <v>-333.38470999999998</v>
      </c>
      <c r="E64" s="497">
        <v>-407.61781999999999</v>
      </c>
      <c r="F64" s="473">
        <v>-1604.09203</v>
      </c>
      <c r="G64" s="497">
        <v>6.1950000000000003</v>
      </c>
      <c r="H64" s="497">
        <v>54.445999999999998</v>
      </c>
      <c r="I64" s="498">
        <v>170.69300000000001</v>
      </c>
    </row>
    <row r="65" spans="1:9">
      <c r="A65" s="475">
        <v>28</v>
      </c>
      <c r="B65" s="825" t="s">
        <v>270</v>
      </c>
      <c r="C65" s="826"/>
      <c r="D65" s="476">
        <v>24928.907169999999</v>
      </c>
      <c r="E65" s="477">
        <v>21179.371680000004</v>
      </c>
      <c r="F65" s="478">
        <v>2005.64923</v>
      </c>
      <c r="G65" s="477">
        <v>-3191.42283</v>
      </c>
      <c r="H65" s="477">
        <v>-8689.3130600000004</v>
      </c>
      <c r="I65" s="479">
        <v>-14770.780450000002</v>
      </c>
    </row>
    <row r="66" spans="1:9" ht="13.5" thickBot="1">
      <c r="A66" s="480">
        <v>29</v>
      </c>
      <c r="B66" s="819" t="s">
        <v>271</v>
      </c>
      <c r="C66" s="820"/>
      <c r="D66" s="491">
        <v>24928.907169999999</v>
      </c>
      <c r="E66" s="492">
        <v>46108.278849999995</v>
      </c>
      <c r="F66" s="483">
        <v>48113.928079999998</v>
      </c>
      <c r="G66" s="492">
        <v>-3191.42283</v>
      </c>
      <c r="H66" s="492">
        <v>-11880.73589</v>
      </c>
      <c r="I66" s="493">
        <v>-26651.516339999998</v>
      </c>
    </row>
  </sheetData>
  <mergeCells count="39">
    <mergeCell ref="B65:C65"/>
    <mergeCell ref="B66:C66"/>
    <mergeCell ref="B59:C59"/>
    <mergeCell ref="B60:C60"/>
    <mergeCell ref="A61:C61"/>
    <mergeCell ref="B62:C62"/>
    <mergeCell ref="B63:C63"/>
    <mergeCell ref="B64:C64"/>
    <mergeCell ref="B58:C58"/>
    <mergeCell ref="B39:C39"/>
    <mergeCell ref="A40:C40"/>
    <mergeCell ref="B41:C41"/>
    <mergeCell ref="B42:C42"/>
    <mergeCell ref="B49:C49"/>
    <mergeCell ref="B50:C50"/>
    <mergeCell ref="B51:C51"/>
    <mergeCell ref="B54:C54"/>
    <mergeCell ref="B55:C55"/>
    <mergeCell ref="B56:C56"/>
    <mergeCell ref="B57:C57"/>
    <mergeCell ref="B38:C38"/>
    <mergeCell ref="A9:C9"/>
    <mergeCell ref="B10:C10"/>
    <mergeCell ref="B11:C11"/>
    <mergeCell ref="B15:C15"/>
    <mergeCell ref="B16:C16"/>
    <mergeCell ref="B17:C17"/>
    <mergeCell ref="B22:C22"/>
    <mergeCell ref="B25:C25"/>
    <mergeCell ref="B30:C30"/>
    <mergeCell ref="B36:C36"/>
    <mergeCell ref="B37:C37"/>
    <mergeCell ref="H2:I2"/>
    <mergeCell ref="A4:I4"/>
    <mergeCell ref="H6:I6"/>
    <mergeCell ref="A7:A8"/>
    <mergeCell ref="B7:C8"/>
    <mergeCell ref="D7:F7"/>
    <mergeCell ref="G7:I7"/>
  </mergeCells>
  <pageMargins left="0.38" right="0.23622047244094491" top="0.74803149606299213" bottom="0.74803149606299213" header="0.31496062992125984" footer="0.31496062992125984"/>
  <pageSetup paperSize="9" scale="70"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B1:G47"/>
  <sheetViews>
    <sheetView workbookViewId="0"/>
  </sheetViews>
  <sheetFormatPr defaultRowHeight="15"/>
  <cols>
    <col min="1" max="1" width="3.140625" style="499" customWidth="1"/>
    <col min="2" max="2" width="8.7109375" style="499" customWidth="1"/>
    <col min="3" max="3" width="47.7109375" style="499" customWidth="1"/>
    <col min="4" max="4" width="18.7109375" style="499" customWidth="1"/>
    <col min="5" max="5" width="20.7109375" style="499" customWidth="1"/>
    <col min="6" max="6" width="12.28515625" style="499" customWidth="1"/>
    <col min="7" max="7" width="13" style="499" customWidth="1"/>
    <col min="8" max="256" width="9.140625" style="499"/>
    <col min="257" max="257" width="3.140625" style="499" customWidth="1"/>
    <col min="258" max="258" width="8.7109375" style="499" customWidth="1"/>
    <col min="259" max="259" width="47.7109375" style="499" customWidth="1"/>
    <col min="260" max="260" width="18.7109375" style="499" customWidth="1"/>
    <col min="261" max="261" width="20.7109375" style="499" customWidth="1"/>
    <col min="262" max="262" width="12.28515625" style="499" customWidth="1"/>
    <col min="263" max="263" width="13" style="499" customWidth="1"/>
    <col min="264" max="512" width="9.140625" style="499"/>
    <col min="513" max="513" width="3.140625" style="499" customWidth="1"/>
    <col min="514" max="514" width="8.7109375" style="499" customWidth="1"/>
    <col min="515" max="515" width="47.7109375" style="499" customWidth="1"/>
    <col min="516" max="516" width="18.7109375" style="499" customWidth="1"/>
    <col min="517" max="517" width="20.7109375" style="499" customWidth="1"/>
    <col min="518" max="518" width="12.28515625" style="499" customWidth="1"/>
    <col min="519" max="519" width="13" style="499" customWidth="1"/>
    <col min="520" max="768" width="9.140625" style="499"/>
    <col min="769" max="769" width="3.140625" style="499" customWidth="1"/>
    <col min="770" max="770" width="8.7109375" style="499" customWidth="1"/>
    <col min="771" max="771" width="47.7109375" style="499" customWidth="1"/>
    <col min="772" max="772" width="18.7109375" style="499" customWidth="1"/>
    <col min="773" max="773" width="20.7109375" style="499" customWidth="1"/>
    <col min="774" max="774" width="12.28515625" style="499" customWidth="1"/>
    <col min="775" max="775" width="13" style="499" customWidth="1"/>
    <col min="776" max="1024" width="9.140625" style="499"/>
    <col min="1025" max="1025" width="3.140625" style="499" customWidth="1"/>
    <col min="1026" max="1026" width="8.7109375" style="499" customWidth="1"/>
    <col min="1027" max="1027" width="47.7109375" style="499" customWidth="1"/>
    <col min="1028" max="1028" width="18.7109375" style="499" customWidth="1"/>
    <col min="1029" max="1029" width="20.7109375" style="499" customWidth="1"/>
    <col min="1030" max="1030" width="12.28515625" style="499" customWidth="1"/>
    <col min="1031" max="1031" width="13" style="499" customWidth="1"/>
    <col min="1032" max="1280" width="9.140625" style="499"/>
    <col min="1281" max="1281" width="3.140625" style="499" customWidth="1"/>
    <col min="1282" max="1282" width="8.7109375" style="499" customWidth="1"/>
    <col min="1283" max="1283" width="47.7109375" style="499" customWidth="1"/>
    <col min="1284" max="1284" width="18.7109375" style="499" customWidth="1"/>
    <col min="1285" max="1285" width="20.7109375" style="499" customWidth="1"/>
    <col min="1286" max="1286" width="12.28515625" style="499" customWidth="1"/>
    <col min="1287" max="1287" width="13" style="499" customWidth="1"/>
    <col min="1288" max="1536" width="9.140625" style="499"/>
    <col min="1537" max="1537" width="3.140625" style="499" customWidth="1"/>
    <col min="1538" max="1538" width="8.7109375" style="499" customWidth="1"/>
    <col min="1539" max="1539" width="47.7109375" style="499" customWidth="1"/>
    <col min="1540" max="1540" width="18.7109375" style="499" customWidth="1"/>
    <col min="1541" max="1541" width="20.7109375" style="499" customWidth="1"/>
    <col min="1542" max="1542" width="12.28515625" style="499" customWidth="1"/>
    <col min="1543" max="1543" width="13" style="499" customWidth="1"/>
    <col min="1544" max="1792" width="9.140625" style="499"/>
    <col min="1793" max="1793" width="3.140625" style="499" customWidth="1"/>
    <col min="1794" max="1794" width="8.7109375" style="499" customWidth="1"/>
    <col min="1795" max="1795" width="47.7109375" style="499" customWidth="1"/>
    <col min="1796" max="1796" width="18.7109375" style="499" customWidth="1"/>
    <col min="1797" max="1797" width="20.7109375" style="499" customWidth="1"/>
    <col min="1798" max="1798" width="12.28515625" style="499" customWidth="1"/>
    <col min="1799" max="1799" width="13" style="499" customWidth="1"/>
    <col min="1800" max="2048" width="9.140625" style="499"/>
    <col min="2049" max="2049" width="3.140625" style="499" customWidth="1"/>
    <col min="2050" max="2050" width="8.7109375" style="499" customWidth="1"/>
    <col min="2051" max="2051" width="47.7109375" style="499" customWidth="1"/>
    <col min="2052" max="2052" width="18.7109375" style="499" customWidth="1"/>
    <col min="2053" max="2053" width="20.7109375" style="499" customWidth="1"/>
    <col min="2054" max="2054" width="12.28515625" style="499" customWidth="1"/>
    <col min="2055" max="2055" width="13" style="499" customWidth="1"/>
    <col min="2056" max="2304" width="9.140625" style="499"/>
    <col min="2305" max="2305" width="3.140625" style="499" customWidth="1"/>
    <col min="2306" max="2306" width="8.7109375" style="499" customWidth="1"/>
    <col min="2307" max="2307" width="47.7109375" style="499" customWidth="1"/>
    <col min="2308" max="2308" width="18.7109375" style="499" customWidth="1"/>
    <col min="2309" max="2309" width="20.7109375" style="499" customWidth="1"/>
    <col min="2310" max="2310" width="12.28515625" style="499" customWidth="1"/>
    <col min="2311" max="2311" width="13" style="499" customWidth="1"/>
    <col min="2312" max="2560" width="9.140625" style="499"/>
    <col min="2561" max="2561" width="3.140625" style="499" customWidth="1"/>
    <col min="2562" max="2562" width="8.7109375" style="499" customWidth="1"/>
    <col min="2563" max="2563" width="47.7109375" style="499" customWidth="1"/>
    <col min="2564" max="2564" width="18.7109375" style="499" customWidth="1"/>
    <col min="2565" max="2565" width="20.7109375" style="499" customWidth="1"/>
    <col min="2566" max="2566" width="12.28515625" style="499" customWidth="1"/>
    <col min="2567" max="2567" width="13" style="499" customWidth="1"/>
    <col min="2568" max="2816" width="9.140625" style="499"/>
    <col min="2817" max="2817" width="3.140625" style="499" customWidth="1"/>
    <col min="2818" max="2818" width="8.7109375" style="499" customWidth="1"/>
    <col min="2819" max="2819" width="47.7109375" style="499" customWidth="1"/>
    <col min="2820" max="2820" width="18.7109375" style="499" customWidth="1"/>
    <col min="2821" max="2821" width="20.7109375" style="499" customWidth="1"/>
    <col min="2822" max="2822" width="12.28515625" style="499" customWidth="1"/>
    <col min="2823" max="2823" width="13" style="499" customWidth="1"/>
    <col min="2824" max="3072" width="9.140625" style="499"/>
    <col min="3073" max="3073" width="3.140625" style="499" customWidth="1"/>
    <col min="3074" max="3074" width="8.7109375" style="499" customWidth="1"/>
    <col min="3075" max="3075" width="47.7109375" style="499" customWidth="1"/>
    <col min="3076" max="3076" width="18.7109375" style="499" customWidth="1"/>
    <col min="3077" max="3077" width="20.7109375" style="499" customWidth="1"/>
    <col min="3078" max="3078" width="12.28515625" style="499" customWidth="1"/>
    <col min="3079" max="3079" width="13" style="499" customWidth="1"/>
    <col min="3080" max="3328" width="9.140625" style="499"/>
    <col min="3329" max="3329" width="3.140625" style="499" customWidth="1"/>
    <col min="3330" max="3330" width="8.7109375" style="499" customWidth="1"/>
    <col min="3331" max="3331" width="47.7109375" style="499" customWidth="1"/>
    <col min="3332" max="3332" width="18.7109375" style="499" customWidth="1"/>
    <col min="3333" max="3333" width="20.7109375" style="499" customWidth="1"/>
    <col min="3334" max="3334" width="12.28515625" style="499" customWidth="1"/>
    <col min="3335" max="3335" width="13" style="499" customWidth="1"/>
    <col min="3336" max="3584" width="9.140625" style="499"/>
    <col min="3585" max="3585" width="3.140625" style="499" customWidth="1"/>
    <col min="3586" max="3586" width="8.7109375" style="499" customWidth="1"/>
    <col min="3587" max="3587" width="47.7109375" style="499" customWidth="1"/>
    <col min="3588" max="3588" width="18.7109375" style="499" customWidth="1"/>
    <col min="3589" max="3589" width="20.7109375" style="499" customWidth="1"/>
    <col min="3590" max="3590" width="12.28515625" style="499" customWidth="1"/>
    <col min="3591" max="3591" width="13" style="499" customWidth="1"/>
    <col min="3592" max="3840" width="9.140625" style="499"/>
    <col min="3841" max="3841" width="3.140625" style="499" customWidth="1"/>
    <col min="3842" max="3842" width="8.7109375" style="499" customWidth="1"/>
    <col min="3843" max="3843" width="47.7109375" style="499" customWidth="1"/>
    <col min="3844" max="3844" width="18.7109375" style="499" customWidth="1"/>
    <col min="3845" max="3845" width="20.7109375" style="499" customWidth="1"/>
    <col min="3846" max="3846" width="12.28515625" style="499" customWidth="1"/>
    <col min="3847" max="3847" width="13" style="499" customWidth="1"/>
    <col min="3848" max="4096" width="9.140625" style="499"/>
    <col min="4097" max="4097" width="3.140625" style="499" customWidth="1"/>
    <col min="4098" max="4098" width="8.7109375" style="499" customWidth="1"/>
    <col min="4099" max="4099" width="47.7109375" style="499" customWidth="1"/>
    <col min="4100" max="4100" width="18.7109375" style="499" customWidth="1"/>
    <col min="4101" max="4101" width="20.7109375" style="499" customWidth="1"/>
    <col min="4102" max="4102" width="12.28515625" style="499" customWidth="1"/>
    <col min="4103" max="4103" width="13" style="499" customWidth="1"/>
    <col min="4104" max="4352" width="9.140625" style="499"/>
    <col min="4353" max="4353" width="3.140625" style="499" customWidth="1"/>
    <col min="4354" max="4354" width="8.7109375" style="499" customWidth="1"/>
    <col min="4355" max="4355" width="47.7109375" style="499" customWidth="1"/>
    <col min="4356" max="4356" width="18.7109375" style="499" customWidth="1"/>
    <col min="4357" max="4357" width="20.7109375" style="499" customWidth="1"/>
    <col min="4358" max="4358" width="12.28515625" style="499" customWidth="1"/>
    <col min="4359" max="4359" width="13" style="499" customWidth="1"/>
    <col min="4360" max="4608" width="9.140625" style="499"/>
    <col min="4609" max="4609" width="3.140625" style="499" customWidth="1"/>
    <col min="4610" max="4610" width="8.7109375" style="499" customWidth="1"/>
    <col min="4611" max="4611" width="47.7109375" style="499" customWidth="1"/>
    <col min="4612" max="4612" width="18.7109375" style="499" customWidth="1"/>
    <col min="4613" max="4613" width="20.7109375" style="499" customWidth="1"/>
    <col min="4614" max="4614" width="12.28515625" style="499" customWidth="1"/>
    <col min="4615" max="4615" width="13" style="499" customWidth="1"/>
    <col min="4616" max="4864" width="9.140625" style="499"/>
    <col min="4865" max="4865" width="3.140625" style="499" customWidth="1"/>
    <col min="4866" max="4866" width="8.7109375" style="499" customWidth="1"/>
    <col min="4867" max="4867" width="47.7109375" style="499" customWidth="1"/>
    <col min="4868" max="4868" width="18.7109375" style="499" customWidth="1"/>
    <col min="4869" max="4869" width="20.7109375" style="499" customWidth="1"/>
    <col min="4870" max="4870" width="12.28515625" style="499" customWidth="1"/>
    <col min="4871" max="4871" width="13" style="499" customWidth="1"/>
    <col min="4872" max="5120" width="9.140625" style="499"/>
    <col min="5121" max="5121" width="3.140625" style="499" customWidth="1"/>
    <col min="5122" max="5122" width="8.7109375" style="499" customWidth="1"/>
    <col min="5123" max="5123" width="47.7109375" style="499" customWidth="1"/>
    <col min="5124" max="5124" width="18.7109375" style="499" customWidth="1"/>
    <col min="5125" max="5125" width="20.7109375" style="499" customWidth="1"/>
    <col min="5126" max="5126" width="12.28515625" style="499" customWidth="1"/>
    <col min="5127" max="5127" width="13" style="499" customWidth="1"/>
    <col min="5128" max="5376" width="9.140625" style="499"/>
    <col min="5377" max="5377" width="3.140625" style="499" customWidth="1"/>
    <col min="5378" max="5378" width="8.7109375" style="499" customWidth="1"/>
    <col min="5379" max="5379" width="47.7109375" style="499" customWidth="1"/>
    <col min="5380" max="5380" width="18.7109375" style="499" customWidth="1"/>
    <col min="5381" max="5381" width="20.7109375" style="499" customWidth="1"/>
    <col min="5382" max="5382" width="12.28515625" style="499" customWidth="1"/>
    <col min="5383" max="5383" width="13" style="499" customWidth="1"/>
    <col min="5384" max="5632" width="9.140625" style="499"/>
    <col min="5633" max="5633" width="3.140625" style="499" customWidth="1"/>
    <col min="5634" max="5634" width="8.7109375" style="499" customWidth="1"/>
    <col min="5635" max="5635" width="47.7109375" style="499" customWidth="1"/>
    <col min="5636" max="5636" width="18.7109375" style="499" customWidth="1"/>
    <col min="5637" max="5637" width="20.7109375" style="499" customWidth="1"/>
    <col min="5638" max="5638" width="12.28515625" style="499" customWidth="1"/>
    <col min="5639" max="5639" width="13" style="499" customWidth="1"/>
    <col min="5640" max="5888" width="9.140625" style="499"/>
    <col min="5889" max="5889" width="3.140625" style="499" customWidth="1"/>
    <col min="5890" max="5890" width="8.7109375" style="499" customWidth="1"/>
    <col min="5891" max="5891" width="47.7109375" style="499" customWidth="1"/>
    <col min="5892" max="5892" width="18.7109375" style="499" customWidth="1"/>
    <col min="5893" max="5893" width="20.7109375" style="499" customWidth="1"/>
    <col min="5894" max="5894" width="12.28515625" style="499" customWidth="1"/>
    <col min="5895" max="5895" width="13" style="499" customWidth="1"/>
    <col min="5896" max="6144" width="9.140625" style="499"/>
    <col min="6145" max="6145" width="3.140625" style="499" customWidth="1"/>
    <col min="6146" max="6146" width="8.7109375" style="499" customWidth="1"/>
    <col min="6147" max="6147" width="47.7109375" style="499" customWidth="1"/>
    <col min="6148" max="6148" width="18.7109375" style="499" customWidth="1"/>
    <col min="6149" max="6149" width="20.7109375" style="499" customWidth="1"/>
    <col min="6150" max="6150" width="12.28515625" style="499" customWidth="1"/>
    <col min="6151" max="6151" width="13" style="499" customWidth="1"/>
    <col min="6152" max="6400" width="9.140625" style="499"/>
    <col min="6401" max="6401" width="3.140625" style="499" customWidth="1"/>
    <col min="6402" max="6402" width="8.7109375" style="499" customWidth="1"/>
    <col min="6403" max="6403" width="47.7109375" style="499" customWidth="1"/>
    <col min="6404" max="6404" width="18.7109375" style="499" customWidth="1"/>
    <col min="6405" max="6405" width="20.7109375" style="499" customWidth="1"/>
    <col min="6406" max="6406" width="12.28515625" style="499" customWidth="1"/>
    <col min="6407" max="6407" width="13" style="499" customWidth="1"/>
    <col min="6408" max="6656" width="9.140625" style="499"/>
    <col min="6657" max="6657" width="3.140625" style="499" customWidth="1"/>
    <col min="6658" max="6658" width="8.7109375" style="499" customWidth="1"/>
    <col min="6659" max="6659" width="47.7109375" style="499" customWidth="1"/>
    <col min="6660" max="6660" width="18.7109375" style="499" customWidth="1"/>
    <col min="6661" max="6661" width="20.7109375" style="499" customWidth="1"/>
    <col min="6662" max="6662" width="12.28515625" style="499" customWidth="1"/>
    <col min="6663" max="6663" width="13" style="499" customWidth="1"/>
    <col min="6664" max="6912" width="9.140625" style="499"/>
    <col min="6913" max="6913" width="3.140625" style="499" customWidth="1"/>
    <col min="6914" max="6914" width="8.7109375" style="499" customWidth="1"/>
    <col min="6915" max="6915" width="47.7109375" style="499" customWidth="1"/>
    <col min="6916" max="6916" width="18.7109375" style="499" customWidth="1"/>
    <col min="6917" max="6917" width="20.7109375" style="499" customWidth="1"/>
    <col min="6918" max="6918" width="12.28515625" style="499" customWidth="1"/>
    <col min="6919" max="6919" width="13" style="499" customWidth="1"/>
    <col min="6920" max="7168" width="9.140625" style="499"/>
    <col min="7169" max="7169" width="3.140625" style="499" customWidth="1"/>
    <col min="7170" max="7170" width="8.7109375" style="499" customWidth="1"/>
    <col min="7171" max="7171" width="47.7109375" style="499" customWidth="1"/>
    <col min="7172" max="7172" width="18.7109375" style="499" customWidth="1"/>
    <col min="7173" max="7173" width="20.7109375" style="499" customWidth="1"/>
    <col min="7174" max="7174" width="12.28515625" style="499" customWidth="1"/>
    <col min="7175" max="7175" width="13" style="499" customWidth="1"/>
    <col min="7176" max="7424" width="9.140625" style="499"/>
    <col min="7425" max="7425" width="3.140625" style="499" customWidth="1"/>
    <col min="7426" max="7426" width="8.7109375" style="499" customWidth="1"/>
    <col min="7427" max="7427" width="47.7109375" style="499" customWidth="1"/>
    <col min="7428" max="7428" width="18.7109375" style="499" customWidth="1"/>
    <col min="7429" max="7429" width="20.7109375" style="499" customWidth="1"/>
    <col min="7430" max="7430" width="12.28515625" style="499" customWidth="1"/>
    <col min="7431" max="7431" width="13" style="499" customWidth="1"/>
    <col min="7432" max="7680" width="9.140625" style="499"/>
    <col min="7681" max="7681" width="3.140625" style="499" customWidth="1"/>
    <col min="7682" max="7682" width="8.7109375" style="499" customWidth="1"/>
    <col min="7683" max="7683" width="47.7109375" style="499" customWidth="1"/>
    <col min="7684" max="7684" width="18.7109375" style="499" customWidth="1"/>
    <col min="7685" max="7685" width="20.7109375" style="499" customWidth="1"/>
    <col min="7686" max="7686" width="12.28515625" style="499" customWidth="1"/>
    <col min="7687" max="7687" width="13" style="499" customWidth="1"/>
    <col min="7688" max="7936" width="9.140625" style="499"/>
    <col min="7937" max="7937" width="3.140625" style="499" customWidth="1"/>
    <col min="7938" max="7938" width="8.7109375" style="499" customWidth="1"/>
    <col min="7939" max="7939" width="47.7109375" style="499" customWidth="1"/>
    <col min="7940" max="7940" width="18.7109375" style="499" customWidth="1"/>
    <col min="7941" max="7941" width="20.7109375" style="499" customWidth="1"/>
    <col min="7942" max="7942" width="12.28515625" style="499" customWidth="1"/>
    <col min="7943" max="7943" width="13" style="499" customWidth="1"/>
    <col min="7944" max="8192" width="9.140625" style="499"/>
    <col min="8193" max="8193" width="3.140625" style="499" customWidth="1"/>
    <col min="8194" max="8194" width="8.7109375" style="499" customWidth="1"/>
    <col min="8195" max="8195" width="47.7109375" style="499" customWidth="1"/>
    <col min="8196" max="8196" width="18.7109375" style="499" customWidth="1"/>
    <col min="8197" max="8197" width="20.7109375" style="499" customWidth="1"/>
    <col min="8198" max="8198" width="12.28515625" style="499" customWidth="1"/>
    <col min="8199" max="8199" width="13" style="499" customWidth="1"/>
    <col min="8200" max="8448" width="9.140625" style="499"/>
    <col min="8449" max="8449" width="3.140625" style="499" customWidth="1"/>
    <col min="8450" max="8450" width="8.7109375" style="499" customWidth="1"/>
    <col min="8451" max="8451" width="47.7109375" style="499" customWidth="1"/>
    <col min="8452" max="8452" width="18.7109375" style="499" customWidth="1"/>
    <col min="8453" max="8453" width="20.7109375" style="499" customWidth="1"/>
    <col min="8454" max="8454" width="12.28515625" style="499" customWidth="1"/>
    <col min="8455" max="8455" width="13" style="499" customWidth="1"/>
    <col min="8456" max="8704" width="9.140625" style="499"/>
    <col min="8705" max="8705" width="3.140625" style="499" customWidth="1"/>
    <col min="8706" max="8706" width="8.7109375" style="499" customWidth="1"/>
    <col min="8707" max="8707" width="47.7109375" style="499" customWidth="1"/>
    <col min="8708" max="8708" width="18.7109375" style="499" customWidth="1"/>
    <col min="8709" max="8709" width="20.7109375" style="499" customWidth="1"/>
    <col min="8710" max="8710" width="12.28515625" style="499" customWidth="1"/>
    <col min="8711" max="8711" width="13" style="499" customWidth="1"/>
    <col min="8712" max="8960" width="9.140625" style="499"/>
    <col min="8961" max="8961" width="3.140625" style="499" customWidth="1"/>
    <col min="8962" max="8962" width="8.7109375" style="499" customWidth="1"/>
    <col min="8963" max="8963" width="47.7109375" style="499" customWidth="1"/>
    <col min="8964" max="8964" width="18.7109375" style="499" customWidth="1"/>
    <col min="8965" max="8965" width="20.7109375" style="499" customWidth="1"/>
    <col min="8966" max="8966" width="12.28515625" style="499" customWidth="1"/>
    <col min="8967" max="8967" width="13" style="499" customWidth="1"/>
    <col min="8968" max="9216" width="9.140625" style="499"/>
    <col min="9217" max="9217" width="3.140625" style="499" customWidth="1"/>
    <col min="9218" max="9218" width="8.7109375" style="499" customWidth="1"/>
    <col min="9219" max="9219" width="47.7109375" style="499" customWidth="1"/>
    <col min="9220" max="9220" width="18.7109375" style="499" customWidth="1"/>
    <col min="9221" max="9221" width="20.7109375" style="499" customWidth="1"/>
    <col min="9222" max="9222" width="12.28515625" style="499" customWidth="1"/>
    <col min="9223" max="9223" width="13" style="499" customWidth="1"/>
    <col min="9224" max="9472" width="9.140625" style="499"/>
    <col min="9473" max="9473" width="3.140625" style="499" customWidth="1"/>
    <col min="9474" max="9474" width="8.7109375" style="499" customWidth="1"/>
    <col min="9475" max="9475" width="47.7109375" style="499" customWidth="1"/>
    <col min="9476" max="9476" width="18.7109375" style="499" customWidth="1"/>
    <col min="9477" max="9477" width="20.7109375" style="499" customWidth="1"/>
    <col min="9478" max="9478" width="12.28515625" style="499" customWidth="1"/>
    <col min="9479" max="9479" width="13" style="499" customWidth="1"/>
    <col min="9480" max="9728" width="9.140625" style="499"/>
    <col min="9729" max="9729" width="3.140625" style="499" customWidth="1"/>
    <col min="9730" max="9730" width="8.7109375" style="499" customWidth="1"/>
    <col min="9731" max="9731" width="47.7109375" style="499" customWidth="1"/>
    <col min="9732" max="9732" width="18.7109375" style="499" customWidth="1"/>
    <col min="9733" max="9733" width="20.7109375" style="499" customWidth="1"/>
    <col min="9734" max="9734" width="12.28515625" style="499" customWidth="1"/>
    <col min="9735" max="9735" width="13" style="499" customWidth="1"/>
    <col min="9736" max="9984" width="9.140625" style="499"/>
    <col min="9985" max="9985" width="3.140625" style="499" customWidth="1"/>
    <col min="9986" max="9986" width="8.7109375" style="499" customWidth="1"/>
    <col min="9987" max="9987" width="47.7109375" style="499" customWidth="1"/>
    <col min="9988" max="9988" width="18.7109375" style="499" customWidth="1"/>
    <col min="9989" max="9989" width="20.7109375" style="499" customWidth="1"/>
    <col min="9990" max="9990" width="12.28515625" style="499" customWidth="1"/>
    <col min="9991" max="9991" width="13" style="499" customWidth="1"/>
    <col min="9992" max="10240" width="9.140625" style="499"/>
    <col min="10241" max="10241" width="3.140625" style="499" customWidth="1"/>
    <col min="10242" max="10242" width="8.7109375" style="499" customWidth="1"/>
    <col min="10243" max="10243" width="47.7109375" style="499" customWidth="1"/>
    <col min="10244" max="10244" width="18.7109375" style="499" customWidth="1"/>
    <col min="10245" max="10245" width="20.7109375" style="499" customWidth="1"/>
    <col min="10246" max="10246" width="12.28515625" style="499" customWidth="1"/>
    <col min="10247" max="10247" width="13" style="499" customWidth="1"/>
    <col min="10248" max="10496" width="9.140625" style="499"/>
    <col min="10497" max="10497" width="3.140625" style="499" customWidth="1"/>
    <col min="10498" max="10498" width="8.7109375" style="499" customWidth="1"/>
    <col min="10499" max="10499" width="47.7109375" style="499" customWidth="1"/>
    <col min="10500" max="10500" width="18.7109375" style="499" customWidth="1"/>
    <col min="10501" max="10501" width="20.7109375" style="499" customWidth="1"/>
    <col min="10502" max="10502" width="12.28515625" style="499" customWidth="1"/>
    <col min="10503" max="10503" width="13" style="499" customWidth="1"/>
    <col min="10504" max="10752" width="9.140625" style="499"/>
    <col min="10753" max="10753" width="3.140625" style="499" customWidth="1"/>
    <col min="10754" max="10754" width="8.7109375" style="499" customWidth="1"/>
    <col min="10755" max="10755" width="47.7109375" style="499" customWidth="1"/>
    <col min="10756" max="10756" width="18.7109375" style="499" customWidth="1"/>
    <col min="10757" max="10757" width="20.7109375" style="499" customWidth="1"/>
    <col min="10758" max="10758" width="12.28515625" style="499" customWidth="1"/>
    <col min="10759" max="10759" width="13" style="499" customWidth="1"/>
    <col min="10760" max="11008" width="9.140625" style="499"/>
    <col min="11009" max="11009" width="3.140625" style="499" customWidth="1"/>
    <col min="11010" max="11010" width="8.7109375" style="499" customWidth="1"/>
    <col min="11011" max="11011" width="47.7109375" style="499" customWidth="1"/>
    <col min="11012" max="11012" width="18.7109375" style="499" customWidth="1"/>
    <col min="11013" max="11013" width="20.7109375" style="499" customWidth="1"/>
    <col min="11014" max="11014" width="12.28515625" style="499" customWidth="1"/>
    <col min="11015" max="11015" width="13" style="499" customWidth="1"/>
    <col min="11016" max="11264" width="9.140625" style="499"/>
    <col min="11265" max="11265" width="3.140625" style="499" customWidth="1"/>
    <col min="11266" max="11266" width="8.7109375" style="499" customWidth="1"/>
    <col min="11267" max="11267" width="47.7109375" style="499" customWidth="1"/>
    <col min="11268" max="11268" width="18.7109375" style="499" customWidth="1"/>
    <col min="11269" max="11269" width="20.7109375" style="499" customWidth="1"/>
    <col min="11270" max="11270" width="12.28515625" style="499" customWidth="1"/>
    <col min="11271" max="11271" width="13" style="499" customWidth="1"/>
    <col min="11272" max="11520" width="9.140625" style="499"/>
    <col min="11521" max="11521" width="3.140625" style="499" customWidth="1"/>
    <col min="11522" max="11522" width="8.7109375" style="499" customWidth="1"/>
    <col min="11523" max="11523" width="47.7109375" style="499" customWidth="1"/>
    <col min="11524" max="11524" width="18.7109375" style="499" customWidth="1"/>
    <col min="11525" max="11525" width="20.7109375" style="499" customWidth="1"/>
    <col min="11526" max="11526" width="12.28515625" style="499" customWidth="1"/>
    <col min="11527" max="11527" width="13" style="499" customWidth="1"/>
    <col min="11528" max="11776" width="9.140625" style="499"/>
    <col min="11777" max="11777" width="3.140625" style="499" customWidth="1"/>
    <col min="11778" max="11778" width="8.7109375" style="499" customWidth="1"/>
    <col min="11779" max="11779" width="47.7109375" style="499" customWidth="1"/>
    <col min="11780" max="11780" width="18.7109375" style="499" customWidth="1"/>
    <col min="11781" max="11781" width="20.7109375" style="499" customWidth="1"/>
    <col min="11782" max="11782" width="12.28515625" style="499" customWidth="1"/>
    <col min="11783" max="11783" width="13" style="499" customWidth="1"/>
    <col min="11784" max="12032" width="9.140625" style="499"/>
    <col min="12033" max="12033" width="3.140625" style="499" customWidth="1"/>
    <col min="12034" max="12034" width="8.7109375" style="499" customWidth="1"/>
    <col min="12035" max="12035" width="47.7109375" style="499" customWidth="1"/>
    <col min="12036" max="12036" width="18.7109375" style="499" customWidth="1"/>
    <col min="12037" max="12037" width="20.7109375" style="499" customWidth="1"/>
    <col min="12038" max="12038" width="12.28515625" style="499" customWidth="1"/>
    <col min="12039" max="12039" width="13" style="499" customWidth="1"/>
    <col min="12040" max="12288" width="9.140625" style="499"/>
    <col min="12289" max="12289" width="3.140625" style="499" customWidth="1"/>
    <col min="12290" max="12290" width="8.7109375" style="499" customWidth="1"/>
    <col min="12291" max="12291" width="47.7109375" style="499" customWidth="1"/>
    <col min="12292" max="12292" width="18.7109375" style="499" customWidth="1"/>
    <col min="12293" max="12293" width="20.7109375" style="499" customWidth="1"/>
    <col min="12294" max="12294" width="12.28515625" style="499" customWidth="1"/>
    <col min="12295" max="12295" width="13" style="499" customWidth="1"/>
    <col min="12296" max="12544" width="9.140625" style="499"/>
    <col min="12545" max="12545" width="3.140625" style="499" customWidth="1"/>
    <col min="12546" max="12546" width="8.7109375" style="499" customWidth="1"/>
    <col min="12547" max="12547" width="47.7109375" style="499" customWidth="1"/>
    <col min="12548" max="12548" width="18.7109375" style="499" customWidth="1"/>
    <col min="12549" max="12549" width="20.7109375" style="499" customWidth="1"/>
    <col min="12550" max="12550" width="12.28515625" style="499" customWidth="1"/>
    <col min="12551" max="12551" width="13" style="499" customWidth="1"/>
    <col min="12552" max="12800" width="9.140625" style="499"/>
    <col min="12801" max="12801" width="3.140625" style="499" customWidth="1"/>
    <col min="12802" max="12802" width="8.7109375" style="499" customWidth="1"/>
    <col min="12803" max="12803" width="47.7109375" style="499" customWidth="1"/>
    <col min="12804" max="12804" width="18.7109375" style="499" customWidth="1"/>
    <col min="12805" max="12805" width="20.7109375" style="499" customWidth="1"/>
    <col min="12806" max="12806" width="12.28515625" style="499" customWidth="1"/>
    <col min="12807" max="12807" width="13" style="499" customWidth="1"/>
    <col min="12808" max="13056" width="9.140625" style="499"/>
    <col min="13057" max="13057" width="3.140625" style="499" customWidth="1"/>
    <col min="13058" max="13058" width="8.7109375" style="499" customWidth="1"/>
    <col min="13059" max="13059" width="47.7109375" style="499" customWidth="1"/>
    <col min="13060" max="13060" width="18.7109375" style="499" customWidth="1"/>
    <col min="13061" max="13061" width="20.7109375" style="499" customWidth="1"/>
    <col min="13062" max="13062" width="12.28515625" style="499" customWidth="1"/>
    <col min="13063" max="13063" width="13" style="499" customWidth="1"/>
    <col min="13064" max="13312" width="9.140625" style="499"/>
    <col min="13313" max="13313" width="3.140625" style="499" customWidth="1"/>
    <col min="13314" max="13314" width="8.7109375" style="499" customWidth="1"/>
    <col min="13315" max="13315" width="47.7109375" style="499" customWidth="1"/>
    <col min="13316" max="13316" width="18.7109375" style="499" customWidth="1"/>
    <col min="13317" max="13317" width="20.7109375" style="499" customWidth="1"/>
    <col min="13318" max="13318" width="12.28515625" style="499" customWidth="1"/>
    <col min="13319" max="13319" width="13" style="499" customWidth="1"/>
    <col min="13320" max="13568" width="9.140625" style="499"/>
    <col min="13569" max="13569" width="3.140625" style="499" customWidth="1"/>
    <col min="13570" max="13570" width="8.7109375" style="499" customWidth="1"/>
    <col min="13571" max="13571" width="47.7109375" style="499" customWidth="1"/>
    <col min="13572" max="13572" width="18.7109375" style="499" customWidth="1"/>
    <col min="13573" max="13573" width="20.7109375" style="499" customWidth="1"/>
    <col min="13574" max="13574" width="12.28515625" style="499" customWidth="1"/>
    <col min="13575" max="13575" width="13" style="499" customWidth="1"/>
    <col min="13576" max="13824" width="9.140625" style="499"/>
    <col min="13825" max="13825" width="3.140625" style="499" customWidth="1"/>
    <col min="13826" max="13826" width="8.7109375" style="499" customWidth="1"/>
    <col min="13827" max="13827" width="47.7109375" style="499" customWidth="1"/>
    <col min="13828" max="13828" width="18.7109375" style="499" customWidth="1"/>
    <col min="13829" max="13829" width="20.7109375" style="499" customWidth="1"/>
    <col min="13830" max="13830" width="12.28515625" style="499" customWidth="1"/>
    <col min="13831" max="13831" width="13" style="499" customWidth="1"/>
    <col min="13832" max="14080" width="9.140625" style="499"/>
    <col min="14081" max="14081" width="3.140625" style="499" customWidth="1"/>
    <col min="14082" max="14082" width="8.7109375" style="499" customWidth="1"/>
    <col min="14083" max="14083" width="47.7109375" style="499" customWidth="1"/>
    <col min="14084" max="14084" width="18.7109375" style="499" customWidth="1"/>
    <col min="14085" max="14085" width="20.7109375" style="499" customWidth="1"/>
    <col min="14086" max="14086" width="12.28515625" style="499" customWidth="1"/>
    <col min="14087" max="14087" width="13" style="499" customWidth="1"/>
    <col min="14088" max="14336" width="9.140625" style="499"/>
    <col min="14337" max="14337" width="3.140625" style="499" customWidth="1"/>
    <col min="14338" max="14338" width="8.7109375" style="499" customWidth="1"/>
    <col min="14339" max="14339" width="47.7109375" style="499" customWidth="1"/>
    <col min="14340" max="14340" width="18.7109375" style="499" customWidth="1"/>
    <col min="14341" max="14341" width="20.7109375" style="499" customWidth="1"/>
    <col min="14342" max="14342" width="12.28515625" style="499" customWidth="1"/>
    <col min="14343" max="14343" width="13" style="499" customWidth="1"/>
    <col min="14344" max="14592" width="9.140625" style="499"/>
    <col min="14593" max="14593" width="3.140625" style="499" customWidth="1"/>
    <col min="14594" max="14594" width="8.7109375" style="499" customWidth="1"/>
    <col min="14595" max="14595" width="47.7109375" style="499" customWidth="1"/>
    <col min="14596" max="14596" width="18.7109375" style="499" customWidth="1"/>
    <col min="14597" max="14597" width="20.7109375" style="499" customWidth="1"/>
    <col min="14598" max="14598" width="12.28515625" style="499" customWidth="1"/>
    <col min="14599" max="14599" width="13" style="499" customWidth="1"/>
    <col min="14600" max="14848" width="9.140625" style="499"/>
    <col min="14849" max="14849" width="3.140625" style="499" customWidth="1"/>
    <col min="14850" max="14850" width="8.7109375" style="499" customWidth="1"/>
    <col min="14851" max="14851" width="47.7109375" style="499" customWidth="1"/>
    <col min="14852" max="14852" width="18.7109375" style="499" customWidth="1"/>
    <col min="14853" max="14853" width="20.7109375" style="499" customWidth="1"/>
    <col min="14854" max="14854" width="12.28515625" style="499" customWidth="1"/>
    <col min="14855" max="14855" width="13" style="499" customWidth="1"/>
    <col min="14856" max="15104" width="9.140625" style="499"/>
    <col min="15105" max="15105" width="3.140625" style="499" customWidth="1"/>
    <col min="15106" max="15106" width="8.7109375" style="499" customWidth="1"/>
    <col min="15107" max="15107" width="47.7109375" style="499" customWidth="1"/>
    <col min="15108" max="15108" width="18.7109375" style="499" customWidth="1"/>
    <col min="15109" max="15109" width="20.7109375" style="499" customWidth="1"/>
    <col min="15110" max="15110" width="12.28515625" style="499" customWidth="1"/>
    <col min="15111" max="15111" width="13" style="499" customWidth="1"/>
    <col min="15112" max="15360" width="9.140625" style="499"/>
    <col min="15361" max="15361" width="3.140625" style="499" customWidth="1"/>
    <col min="15362" max="15362" width="8.7109375" style="499" customWidth="1"/>
    <col min="15363" max="15363" width="47.7109375" style="499" customWidth="1"/>
    <col min="15364" max="15364" width="18.7109375" style="499" customWidth="1"/>
    <col min="15365" max="15365" width="20.7109375" style="499" customWidth="1"/>
    <col min="15366" max="15366" width="12.28515625" style="499" customWidth="1"/>
    <col min="15367" max="15367" width="13" style="499" customWidth="1"/>
    <col min="15368" max="15616" width="9.140625" style="499"/>
    <col min="15617" max="15617" width="3.140625" style="499" customWidth="1"/>
    <col min="15618" max="15618" width="8.7109375" style="499" customWidth="1"/>
    <col min="15619" max="15619" width="47.7109375" style="499" customWidth="1"/>
    <col min="15620" max="15620" width="18.7109375" style="499" customWidth="1"/>
    <col min="15621" max="15621" width="20.7109375" style="499" customWidth="1"/>
    <col min="15622" max="15622" width="12.28515625" style="499" customWidth="1"/>
    <col min="15623" max="15623" width="13" style="499" customWidth="1"/>
    <col min="15624" max="15872" width="9.140625" style="499"/>
    <col min="15873" max="15873" width="3.140625" style="499" customWidth="1"/>
    <col min="15874" max="15874" width="8.7109375" style="499" customWidth="1"/>
    <col min="15875" max="15875" width="47.7109375" style="499" customWidth="1"/>
    <col min="15876" max="15876" width="18.7109375" style="499" customWidth="1"/>
    <col min="15877" max="15877" width="20.7109375" style="499" customWidth="1"/>
    <col min="15878" max="15878" width="12.28515625" style="499" customWidth="1"/>
    <col min="15879" max="15879" width="13" style="499" customWidth="1"/>
    <col min="15880" max="16128" width="9.140625" style="499"/>
    <col min="16129" max="16129" width="3.140625" style="499" customWidth="1"/>
    <col min="16130" max="16130" width="8.7109375" style="499" customWidth="1"/>
    <col min="16131" max="16131" width="47.7109375" style="499" customWidth="1"/>
    <col min="16132" max="16132" width="18.7109375" style="499" customWidth="1"/>
    <col min="16133" max="16133" width="20.7109375" style="499" customWidth="1"/>
    <col min="16134" max="16134" width="12.28515625" style="499" customWidth="1"/>
    <col min="16135" max="16135" width="13" style="499" customWidth="1"/>
    <col min="16136" max="16384" width="9.140625" style="499"/>
  </cols>
  <sheetData>
    <row r="1" spans="2:7">
      <c r="B1" s="500"/>
      <c r="C1" s="501"/>
      <c r="D1" s="501"/>
      <c r="E1" s="502" t="s">
        <v>276</v>
      </c>
      <c r="G1" s="503"/>
    </row>
    <row r="2" spans="2:7" ht="10.5" customHeight="1">
      <c r="B2" s="500"/>
      <c r="C2" s="501"/>
      <c r="D2" s="501"/>
      <c r="F2" s="504"/>
      <c r="G2" s="504"/>
    </row>
    <row r="3" spans="2:7" ht="33.75" customHeight="1">
      <c r="B3" s="837" t="s">
        <v>277</v>
      </c>
      <c r="C3" s="837"/>
      <c r="D3" s="837"/>
      <c r="E3" s="837"/>
      <c r="F3" s="503"/>
      <c r="G3" s="503"/>
    </row>
    <row r="4" spans="2:7" ht="12" customHeight="1" thickBot="1">
      <c r="B4" s="505"/>
      <c r="C4" s="505"/>
      <c r="D4" s="505"/>
      <c r="E4" s="505"/>
      <c r="F4" s="506"/>
      <c r="G4" s="506"/>
    </row>
    <row r="5" spans="2:7" ht="45" customHeight="1" thickBot="1">
      <c r="B5" s="507" t="s">
        <v>278</v>
      </c>
      <c r="C5" s="507" t="s">
        <v>279</v>
      </c>
      <c r="D5" s="508" t="s">
        <v>280</v>
      </c>
      <c r="E5" s="509" t="s">
        <v>281</v>
      </c>
    </row>
    <row r="6" spans="2:7" ht="15.75" customHeight="1">
      <c r="B6" s="510">
        <v>1</v>
      </c>
      <c r="C6" s="511" t="s">
        <v>282</v>
      </c>
      <c r="D6" s="512">
        <f>'[9]ODP-p (2)'!$GZ$10/1000</f>
        <v>21349.34547</v>
      </c>
      <c r="E6" s="513">
        <f>D6/$D$44</f>
        <v>0.13745246726151392</v>
      </c>
      <c r="G6" s="514"/>
    </row>
    <row r="7" spans="2:7" ht="15.75" customHeight="1">
      <c r="B7" s="515">
        <v>2</v>
      </c>
      <c r="C7" s="516" t="s">
        <v>283</v>
      </c>
      <c r="D7" s="517">
        <f>'[9]ODP-p (2)'!$GZ$11/1000</f>
        <v>404.79899999999998</v>
      </c>
      <c r="E7" s="518">
        <f>D7/$D$44</f>
        <v>2.6061979920264772E-3</v>
      </c>
    </row>
    <row r="8" spans="2:7" ht="15.75" customHeight="1">
      <c r="B8" s="515">
        <v>3</v>
      </c>
      <c r="C8" s="516" t="s">
        <v>284</v>
      </c>
      <c r="D8" s="517">
        <f>'[9]ODP-p (2)'!$GZ$12/1000</f>
        <v>1.5169999999999999</v>
      </c>
      <c r="E8" s="518">
        <f>D8/$D$44</f>
        <v>9.7668283614933985E-6</v>
      </c>
    </row>
    <row r="9" spans="2:7" ht="30" customHeight="1">
      <c r="B9" s="515">
        <v>4</v>
      </c>
      <c r="C9" s="516" t="s">
        <v>285</v>
      </c>
      <c r="D9" s="517">
        <f>'[9]ODP-p (2)'!$GZ$13</f>
        <v>0</v>
      </c>
      <c r="E9" s="518">
        <f>D9/$D$44</f>
        <v>0</v>
      </c>
    </row>
    <row r="10" spans="2:7" ht="30" customHeight="1">
      <c r="B10" s="515">
        <v>5</v>
      </c>
      <c r="C10" s="516" t="s">
        <v>286</v>
      </c>
      <c r="D10" s="517">
        <f>'[9]ODP-p (2)'!$GZ$14</f>
        <v>0</v>
      </c>
      <c r="E10" s="518">
        <f>D10/$D$44</f>
        <v>0</v>
      </c>
    </row>
    <row r="11" spans="2:7" ht="15.75" customHeight="1">
      <c r="B11" s="519" t="s">
        <v>287</v>
      </c>
      <c r="C11" s="520" t="s">
        <v>288</v>
      </c>
      <c r="D11" s="521">
        <f>'[9]ODP-p (2)'!$GZ$15</f>
        <v>0</v>
      </c>
      <c r="E11" s="522">
        <v>0</v>
      </c>
    </row>
    <row r="12" spans="2:7" ht="15.75" customHeight="1">
      <c r="B12" s="519" t="s">
        <v>289</v>
      </c>
      <c r="C12" s="520" t="s">
        <v>290</v>
      </c>
      <c r="D12" s="521">
        <f>'[9]ODP-p (2)'!$GZ$16</f>
        <v>0</v>
      </c>
      <c r="E12" s="522">
        <v>0</v>
      </c>
    </row>
    <row r="13" spans="2:7" ht="15.75" customHeight="1">
      <c r="B13" s="515">
        <v>6</v>
      </c>
      <c r="C13" s="516" t="s">
        <v>238</v>
      </c>
      <c r="D13" s="517">
        <f>'[9]ODP-p (2)'!$GZ$17/1000</f>
        <v>3101.9116200000003</v>
      </c>
      <c r="E13" s="518">
        <f>D13/$D$44</f>
        <v>1.9970888849744191E-2</v>
      </c>
    </row>
    <row r="14" spans="2:7" ht="15.75" customHeight="1">
      <c r="B14" s="519" t="s">
        <v>291</v>
      </c>
      <c r="C14" s="520" t="s">
        <v>288</v>
      </c>
      <c r="D14" s="521">
        <f>'[9]ODP-p (2)'!$GZ$18</f>
        <v>0</v>
      </c>
      <c r="E14" s="522">
        <f>D14/D13</f>
        <v>0</v>
      </c>
    </row>
    <row r="15" spans="2:7" ht="15.75" customHeight="1">
      <c r="B15" s="519" t="s">
        <v>292</v>
      </c>
      <c r="C15" s="520" t="s">
        <v>290</v>
      </c>
      <c r="D15" s="521">
        <f>'[9]ODP-p (2)'!$GZ$19/1000</f>
        <v>3101.9116200000003</v>
      </c>
      <c r="E15" s="522">
        <f>D15/D13</f>
        <v>1</v>
      </c>
    </row>
    <row r="16" spans="2:7" ht="15.75" customHeight="1">
      <c r="B16" s="515">
        <v>7</v>
      </c>
      <c r="C16" s="516" t="s">
        <v>293</v>
      </c>
      <c r="D16" s="517">
        <f>'[9]ODP-p (2)'!$GZ$20/1000</f>
        <v>7948.3366399999995</v>
      </c>
      <c r="E16" s="518">
        <f>D16/$D$44</f>
        <v>5.1173394675180714E-2</v>
      </c>
    </row>
    <row r="17" spans="2:5" ht="15.75" customHeight="1">
      <c r="B17" s="519" t="s">
        <v>294</v>
      </c>
      <c r="C17" s="520" t="s">
        <v>288</v>
      </c>
      <c r="D17" s="521">
        <f>'[9]ODP-p (2)'!$GZ$21/1000</f>
        <v>200.50005999999999</v>
      </c>
      <c r="E17" s="522">
        <f>D17/D16</f>
        <v>2.5225411187415434E-2</v>
      </c>
    </row>
    <row r="18" spans="2:5" ht="15.75" customHeight="1">
      <c r="B18" s="519" t="s">
        <v>295</v>
      </c>
      <c r="C18" s="520" t="s">
        <v>290</v>
      </c>
      <c r="D18" s="521">
        <f>'[9]ODP-p (2)'!$GZ$22/1000</f>
        <v>7747.8365800000001</v>
      </c>
      <c r="E18" s="522">
        <f>D18/D16</f>
        <v>0.97477458881258461</v>
      </c>
    </row>
    <row r="19" spans="2:5" ht="15.75" customHeight="1">
      <c r="B19" s="515">
        <v>8</v>
      </c>
      <c r="C19" s="516" t="s">
        <v>296</v>
      </c>
      <c r="D19" s="517">
        <f>'[9]ODP-p (2)'!$GZ$23/1000</f>
        <v>61052.999950000005</v>
      </c>
      <c r="E19" s="518">
        <f>D19/$D$44</f>
        <v>0.39307460215287748</v>
      </c>
    </row>
    <row r="20" spans="2:5" ht="15.75" customHeight="1">
      <c r="B20" s="519" t="s">
        <v>297</v>
      </c>
      <c r="C20" s="520" t="s">
        <v>243</v>
      </c>
      <c r="D20" s="521">
        <f>'[9]ODP-p (2)'!$GZ$24/1000</f>
        <v>20613.510920000001</v>
      </c>
      <c r="E20" s="522">
        <f>D20/D19</f>
        <v>0.33763305549083011</v>
      </c>
    </row>
    <row r="21" spans="2:5" ht="15.75" customHeight="1">
      <c r="B21" s="519" t="s">
        <v>298</v>
      </c>
      <c r="C21" s="520" t="s">
        <v>244</v>
      </c>
      <c r="D21" s="521">
        <f>'[9]ODP-p (2)'!$GZ$25</f>
        <v>0</v>
      </c>
      <c r="E21" s="522">
        <f>D21/D19</f>
        <v>0</v>
      </c>
    </row>
    <row r="22" spans="2:5" ht="15.75" customHeight="1">
      <c r="B22" s="519" t="s">
        <v>299</v>
      </c>
      <c r="C22" s="520" t="s">
        <v>237</v>
      </c>
      <c r="D22" s="521">
        <f>'[9]ODP-p (2)'!$GZ$26/1000</f>
        <v>44339.990660000003</v>
      </c>
      <c r="E22" s="522">
        <f>D22/D19</f>
        <v>0.72625408573391481</v>
      </c>
    </row>
    <row r="23" spans="2:5" ht="15.75" customHeight="1">
      <c r="B23" s="519" t="s">
        <v>300</v>
      </c>
      <c r="C23" s="520" t="s">
        <v>245</v>
      </c>
      <c r="D23" s="521">
        <f>'[9]ODP-p (2)'!$GZ$27/1000</f>
        <v>108.679</v>
      </c>
      <c r="E23" s="522">
        <f>D23/D19</f>
        <v>1.7800763285834244E-3</v>
      </c>
    </row>
    <row r="24" spans="2:5" ht="15.75" customHeight="1">
      <c r="B24" s="519" t="s">
        <v>301</v>
      </c>
      <c r="C24" s="520" t="s">
        <v>302</v>
      </c>
      <c r="D24" s="521">
        <f>'[9]ODP-p (2)'!$GZ$28/1000</f>
        <v>-4009.1806299999998</v>
      </c>
      <c r="E24" s="522">
        <f>D24/D19</f>
        <v>-6.5667217553328425E-2</v>
      </c>
    </row>
    <row r="25" spans="2:5" ht="15.75" customHeight="1">
      <c r="B25" s="515">
        <v>9</v>
      </c>
      <c r="C25" s="516" t="s">
        <v>303</v>
      </c>
      <c r="D25" s="517">
        <f>'[9]ODP-p (2)'!$GZ$29/1000</f>
        <v>58216.991530000014</v>
      </c>
      <c r="E25" s="518">
        <f>D25/$D$44</f>
        <v>0.37481566512592296</v>
      </c>
    </row>
    <row r="26" spans="2:5" ht="15.75" customHeight="1">
      <c r="B26" s="519" t="s">
        <v>304</v>
      </c>
      <c r="C26" s="520" t="s">
        <v>243</v>
      </c>
      <c r="D26" s="521">
        <f>'[9]ODP-p (2)'!$GZ$30/1000</f>
        <v>308.18200000000002</v>
      </c>
      <c r="E26" s="522">
        <f>D26/D25</f>
        <v>5.2936778748037781E-3</v>
      </c>
    </row>
    <row r="27" spans="2:5" ht="15.75" customHeight="1">
      <c r="B27" s="519" t="s">
        <v>305</v>
      </c>
      <c r="C27" s="520" t="s">
        <v>244</v>
      </c>
      <c r="D27" s="521">
        <f>'[9]ODP-p (2)'!$GZ$31</f>
        <v>0</v>
      </c>
      <c r="E27" s="522">
        <f>D27/D25</f>
        <v>0</v>
      </c>
    </row>
    <row r="28" spans="2:5" ht="15.75" customHeight="1">
      <c r="B28" s="519" t="s">
        <v>306</v>
      </c>
      <c r="C28" s="520" t="s">
        <v>237</v>
      </c>
      <c r="D28" s="521">
        <f>'[9]ODP-p (2)'!$GZ$32/1000</f>
        <v>60257.27696000001</v>
      </c>
      <c r="E28" s="522">
        <f>D28/D25</f>
        <v>1.0350462189195848</v>
      </c>
    </row>
    <row r="29" spans="2:5" ht="15.75" customHeight="1">
      <c r="B29" s="519" t="s">
        <v>307</v>
      </c>
      <c r="C29" s="520" t="s">
        <v>245</v>
      </c>
      <c r="D29" s="521">
        <f>'[9]ODP-p (2)'!$GZ$33/1000</f>
        <v>4.375</v>
      </c>
      <c r="E29" s="522">
        <f>D29/D25</f>
        <v>7.5149881246362634E-5</v>
      </c>
    </row>
    <row r="30" spans="2:5" ht="15.75" customHeight="1">
      <c r="B30" s="519" t="s">
        <v>308</v>
      </c>
      <c r="C30" s="520" t="s">
        <v>302</v>
      </c>
      <c r="D30" s="521">
        <f>'[9]ODP-p (2)'!$GZ$34/1000</f>
        <v>-2352.8424300000001</v>
      </c>
      <c r="E30" s="522">
        <f>D30/D25</f>
        <v>-4.0415046675635037E-2</v>
      </c>
    </row>
    <row r="31" spans="2:5" ht="15.75" customHeight="1">
      <c r="B31" s="515">
        <v>10</v>
      </c>
      <c r="C31" s="516" t="s">
        <v>309</v>
      </c>
      <c r="D31" s="517">
        <f>'[9]ODP-p (2)'!$GZ$35/1000</f>
        <v>304.15071999999998</v>
      </c>
      <c r="E31" s="518">
        <f>D31/$D$44</f>
        <v>1.9581989968784691E-3</v>
      </c>
    </row>
    <row r="32" spans="2:5" ht="15.75" customHeight="1">
      <c r="B32" s="519" t="s">
        <v>310</v>
      </c>
      <c r="C32" s="520" t="s">
        <v>311</v>
      </c>
      <c r="D32" s="521">
        <f>'[9]ODP-p (2)'!$GZ$36/1000</f>
        <v>503.74626999999998</v>
      </c>
      <c r="E32" s="522">
        <f>D32/D31</f>
        <v>1.6562389528454839</v>
      </c>
    </row>
    <row r="33" spans="2:7" ht="15.75" customHeight="1">
      <c r="B33" s="519" t="s">
        <v>312</v>
      </c>
      <c r="C33" s="520" t="s">
        <v>302</v>
      </c>
      <c r="D33" s="521">
        <f>'[9]ODP-p (2)'!$GZ$37/1000</f>
        <v>-199.59554999999997</v>
      </c>
      <c r="E33" s="522">
        <f>D33/D31</f>
        <v>-0.65623895284548395</v>
      </c>
    </row>
    <row r="34" spans="2:7" ht="15.75" customHeight="1">
      <c r="B34" s="515">
        <v>11</v>
      </c>
      <c r="C34" s="516" t="s">
        <v>313</v>
      </c>
      <c r="D34" s="517">
        <f>'[9]ODP-p (2)'!$GZ$38/1000</f>
        <v>457.05219999999991</v>
      </c>
      <c r="E34" s="518">
        <f>D34/$D$44</f>
        <v>2.942617264102144E-3</v>
      </c>
    </row>
    <row r="35" spans="2:7" ht="15.75" customHeight="1">
      <c r="B35" s="519" t="s">
        <v>314</v>
      </c>
      <c r="C35" s="520" t="s">
        <v>311</v>
      </c>
      <c r="D35" s="521">
        <f>'[9]ODP-p (2)'!$GZ$39/1000</f>
        <v>794.73963999999989</v>
      </c>
      <c r="E35" s="522">
        <f>D35/D34</f>
        <v>1.7388377957703738</v>
      </c>
    </row>
    <row r="36" spans="2:7" ht="15.75" customHeight="1">
      <c r="B36" s="519" t="s">
        <v>315</v>
      </c>
      <c r="C36" s="520" t="s">
        <v>302</v>
      </c>
      <c r="D36" s="521">
        <f>'[9]ODP-p (2)'!$GZ$40/1000</f>
        <v>-337.68743999999998</v>
      </c>
      <c r="E36" s="522">
        <f>D36/D34</f>
        <v>-0.73883779577037378</v>
      </c>
    </row>
    <row r="37" spans="2:7" ht="15.75" customHeight="1">
      <c r="B37" s="515">
        <v>12</v>
      </c>
      <c r="C37" s="516" t="s">
        <v>316</v>
      </c>
      <c r="D37" s="517">
        <f>'[9]ODP-p (2)'!$GZ$41/1000</f>
        <v>16.416520000000002</v>
      </c>
      <c r="E37" s="518">
        <f>D37/$D$44</f>
        <v>1.0569369356165038E-4</v>
      </c>
    </row>
    <row r="38" spans="2:7" ht="15.75" customHeight="1">
      <c r="B38" s="519" t="s">
        <v>317</v>
      </c>
      <c r="C38" s="520" t="s">
        <v>318</v>
      </c>
      <c r="D38" s="521">
        <f>'[9]ODP-p (2)'!$GZ$42/1000</f>
        <v>18.442520000000005</v>
      </c>
      <c r="E38" s="522">
        <f>D38/D37</f>
        <v>1.1234122700791644</v>
      </c>
    </row>
    <row r="39" spans="2:7" ht="15.75" customHeight="1">
      <c r="B39" s="519" t="s">
        <v>319</v>
      </c>
      <c r="C39" s="520" t="s">
        <v>302</v>
      </c>
      <c r="D39" s="521">
        <f>'[9]ODP-p (2)'!$GZ$43/1000</f>
        <v>-2.0259999999999998</v>
      </c>
      <c r="E39" s="522">
        <f>D39/D37</f>
        <v>-0.12341227007916414</v>
      </c>
    </row>
    <row r="40" spans="2:7" ht="15.75" customHeight="1">
      <c r="B40" s="515">
        <v>13</v>
      </c>
      <c r="C40" s="516" t="s">
        <v>320</v>
      </c>
      <c r="D40" s="517">
        <f>'[9]ODP-p (2)'!$GZ$44</f>
        <v>0</v>
      </c>
      <c r="E40" s="518">
        <f>D40/$D$44</f>
        <v>0</v>
      </c>
    </row>
    <row r="41" spans="2:7" ht="15.75" customHeight="1">
      <c r="B41" s="515">
        <v>14</v>
      </c>
      <c r="C41" s="523" t="s">
        <v>321</v>
      </c>
      <c r="D41" s="517">
        <f>'[9]ODP-p (2)'!$GZ$45/1000</f>
        <v>447.37683999999996</v>
      </c>
      <c r="E41" s="518">
        <f>D41/$D$44</f>
        <v>2.8803248577371748E-3</v>
      </c>
    </row>
    <row r="42" spans="2:7" ht="43.5">
      <c r="B42" s="524">
        <v>15</v>
      </c>
      <c r="C42" s="525" t="s">
        <v>322</v>
      </c>
      <c r="D42" s="526">
        <f>'[9]ODP-p (2)'!$GZ$46/1000</f>
        <v>153300.89748999997</v>
      </c>
      <c r="E42" s="527">
        <f>D42/$D$44</f>
        <v>0.98698981769790639</v>
      </c>
    </row>
    <row r="43" spans="2:7" ht="15.75" customHeight="1">
      <c r="B43" s="515">
        <v>16</v>
      </c>
      <c r="C43" s="516" t="s">
        <v>267</v>
      </c>
      <c r="D43" s="517">
        <f>'[9]ODP-p (2)'!$GZ$47/1000</f>
        <v>2020.7631200000001</v>
      </c>
      <c r="E43" s="518">
        <f>D43/$D$44</f>
        <v>1.3010182302093533E-2</v>
      </c>
      <c r="G43" s="514"/>
    </row>
    <row r="44" spans="2:7" ht="45.75" customHeight="1" thickBot="1">
      <c r="B44" s="528">
        <v>17</v>
      </c>
      <c r="C44" s="529" t="s">
        <v>323</v>
      </c>
      <c r="D44" s="530">
        <f>'[9]ODP-p (2)'!$GZ$48/1000</f>
        <v>155321.66060999999</v>
      </c>
      <c r="E44" s="531">
        <f>D44/$D$44</f>
        <v>1</v>
      </c>
    </row>
    <row r="45" spans="2:7">
      <c r="B45" s="505"/>
      <c r="C45" s="532"/>
      <c r="D45" s="501"/>
      <c r="E45" s="501"/>
      <c r="F45" s="501"/>
      <c r="G45" s="501"/>
    </row>
    <row r="46" spans="2:7">
      <c r="B46" s="505"/>
      <c r="C46" s="532"/>
      <c r="D46" s="533"/>
      <c r="E46" s="501"/>
      <c r="F46" s="501"/>
      <c r="G46" s="501"/>
    </row>
    <row r="47" spans="2:7">
      <c r="B47" s="505"/>
      <c r="C47" s="532"/>
      <c r="D47" s="501"/>
      <c r="E47" s="501"/>
      <c r="F47" s="501"/>
      <c r="G47" s="501"/>
    </row>
  </sheetData>
  <mergeCells count="1">
    <mergeCell ref="B3:E3"/>
  </mergeCells>
  <pageMargins left="0.27559055118110237" right="0.27559055118110237" top="0.5" bottom="0.56000000000000005" header="0.31496062992125984" footer="0.31496062992125984"/>
  <pageSetup paperSize="9" scale="95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B1:G41"/>
  <sheetViews>
    <sheetView workbookViewId="0"/>
  </sheetViews>
  <sheetFormatPr defaultRowHeight="15"/>
  <cols>
    <col min="1" max="1" width="2.42578125" customWidth="1"/>
    <col min="2" max="2" width="8.7109375" customWidth="1"/>
    <col min="3" max="3" width="50.7109375" customWidth="1"/>
    <col min="4" max="5" width="16.7109375" customWidth="1"/>
    <col min="6" max="7" width="12.5703125" customWidth="1"/>
    <col min="257" max="257" width="2.42578125" customWidth="1"/>
    <col min="258" max="258" width="8.7109375" customWidth="1"/>
    <col min="259" max="259" width="50.7109375" customWidth="1"/>
    <col min="260" max="261" width="16.7109375" customWidth="1"/>
    <col min="262" max="263" width="12.5703125" customWidth="1"/>
    <col min="513" max="513" width="2.42578125" customWidth="1"/>
    <col min="514" max="514" width="8.7109375" customWidth="1"/>
    <col min="515" max="515" width="50.7109375" customWidth="1"/>
    <col min="516" max="517" width="16.7109375" customWidth="1"/>
    <col min="518" max="519" width="12.5703125" customWidth="1"/>
    <col min="769" max="769" width="2.42578125" customWidth="1"/>
    <col min="770" max="770" width="8.7109375" customWidth="1"/>
    <col min="771" max="771" width="50.7109375" customWidth="1"/>
    <col min="772" max="773" width="16.7109375" customWidth="1"/>
    <col min="774" max="775" width="12.5703125" customWidth="1"/>
    <col min="1025" max="1025" width="2.42578125" customWidth="1"/>
    <col min="1026" max="1026" width="8.7109375" customWidth="1"/>
    <col min="1027" max="1027" width="50.7109375" customWidth="1"/>
    <col min="1028" max="1029" width="16.7109375" customWidth="1"/>
    <col min="1030" max="1031" width="12.5703125" customWidth="1"/>
    <col min="1281" max="1281" width="2.42578125" customWidth="1"/>
    <col min="1282" max="1282" width="8.7109375" customWidth="1"/>
    <col min="1283" max="1283" width="50.7109375" customWidth="1"/>
    <col min="1284" max="1285" width="16.7109375" customWidth="1"/>
    <col min="1286" max="1287" width="12.5703125" customWidth="1"/>
    <col min="1537" max="1537" width="2.42578125" customWidth="1"/>
    <col min="1538" max="1538" width="8.7109375" customWidth="1"/>
    <col min="1539" max="1539" width="50.7109375" customWidth="1"/>
    <col min="1540" max="1541" width="16.7109375" customWidth="1"/>
    <col min="1542" max="1543" width="12.5703125" customWidth="1"/>
    <col min="1793" max="1793" width="2.42578125" customWidth="1"/>
    <col min="1794" max="1794" width="8.7109375" customWidth="1"/>
    <col min="1795" max="1795" width="50.7109375" customWidth="1"/>
    <col min="1796" max="1797" width="16.7109375" customWidth="1"/>
    <col min="1798" max="1799" width="12.5703125" customWidth="1"/>
    <col min="2049" max="2049" width="2.42578125" customWidth="1"/>
    <col min="2050" max="2050" width="8.7109375" customWidth="1"/>
    <col min="2051" max="2051" width="50.7109375" customWidth="1"/>
    <col min="2052" max="2053" width="16.7109375" customWidth="1"/>
    <col min="2054" max="2055" width="12.5703125" customWidth="1"/>
    <col min="2305" max="2305" width="2.42578125" customWidth="1"/>
    <col min="2306" max="2306" width="8.7109375" customWidth="1"/>
    <col min="2307" max="2307" width="50.7109375" customWidth="1"/>
    <col min="2308" max="2309" width="16.7109375" customWidth="1"/>
    <col min="2310" max="2311" width="12.5703125" customWidth="1"/>
    <col min="2561" max="2561" width="2.42578125" customWidth="1"/>
    <col min="2562" max="2562" width="8.7109375" customWidth="1"/>
    <col min="2563" max="2563" width="50.7109375" customWidth="1"/>
    <col min="2564" max="2565" width="16.7109375" customWidth="1"/>
    <col min="2566" max="2567" width="12.5703125" customWidth="1"/>
    <col min="2817" max="2817" width="2.42578125" customWidth="1"/>
    <col min="2818" max="2818" width="8.7109375" customWidth="1"/>
    <col min="2819" max="2819" width="50.7109375" customWidth="1"/>
    <col min="2820" max="2821" width="16.7109375" customWidth="1"/>
    <col min="2822" max="2823" width="12.5703125" customWidth="1"/>
    <col min="3073" max="3073" width="2.42578125" customWidth="1"/>
    <col min="3074" max="3074" width="8.7109375" customWidth="1"/>
    <col min="3075" max="3075" width="50.7109375" customWidth="1"/>
    <col min="3076" max="3077" width="16.7109375" customWidth="1"/>
    <col min="3078" max="3079" width="12.5703125" customWidth="1"/>
    <col min="3329" max="3329" width="2.42578125" customWidth="1"/>
    <col min="3330" max="3330" width="8.7109375" customWidth="1"/>
    <col min="3331" max="3331" width="50.7109375" customWidth="1"/>
    <col min="3332" max="3333" width="16.7109375" customWidth="1"/>
    <col min="3334" max="3335" width="12.5703125" customWidth="1"/>
    <col min="3585" max="3585" width="2.42578125" customWidth="1"/>
    <col min="3586" max="3586" width="8.7109375" customWidth="1"/>
    <col min="3587" max="3587" width="50.7109375" customWidth="1"/>
    <col min="3588" max="3589" width="16.7109375" customWidth="1"/>
    <col min="3590" max="3591" width="12.5703125" customWidth="1"/>
    <col min="3841" max="3841" width="2.42578125" customWidth="1"/>
    <col min="3842" max="3842" width="8.7109375" customWidth="1"/>
    <col min="3843" max="3843" width="50.7109375" customWidth="1"/>
    <col min="3844" max="3845" width="16.7109375" customWidth="1"/>
    <col min="3846" max="3847" width="12.5703125" customWidth="1"/>
    <col min="4097" max="4097" width="2.42578125" customWidth="1"/>
    <col min="4098" max="4098" width="8.7109375" customWidth="1"/>
    <col min="4099" max="4099" width="50.7109375" customWidth="1"/>
    <col min="4100" max="4101" width="16.7109375" customWidth="1"/>
    <col min="4102" max="4103" width="12.5703125" customWidth="1"/>
    <col min="4353" max="4353" width="2.42578125" customWidth="1"/>
    <col min="4354" max="4354" width="8.7109375" customWidth="1"/>
    <col min="4355" max="4355" width="50.7109375" customWidth="1"/>
    <col min="4356" max="4357" width="16.7109375" customWidth="1"/>
    <col min="4358" max="4359" width="12.5703125" customWidth="1"/>
    <col min="4609" max="4609" width="2.42578125" customWidth="1"/>
    <col min="4610" max="4610" width="8.7109375" customWidth="1"/>
    <col min="4611" max="4611" width="50.7109375" customWidth="1"/>
    <col min="4612" max="4613" width="16.7109375" customWidth="1"/>
    <col min="4614" max="4615" width="12.5703125" customWidth="1"/>
    <col min="4865" max="4865" width="2.42578125" customWidth="1"/>
    <col min="4866" max="4866" width="8.7109375" customWidth="1"/>
    <col min="4867" max="4867" width="50.7109375" customWidth="1"/>
    <col min="4868" max="4869" width="16.7109375" customWidth="1"/>
    <col min="4870" max="4871" width="12.5703125" customWidth="1"/>
    <col min="5121" max="5121" width="2.42578125" customWidth="1"/>
    <col min="5122" max="5122" width="8.7109375" customWidth="1"/>
    <col min="5123" max="5123" width="50.7109375" customWidth="1"/>
    <col min="5124" max="5125" width="16.7109375" customWidth="1"/>
    <col min="5126" max="5127" width="12.5703125" customWidth="1"/>
    <col min="5377" max="5377" width="2.42578125" customWidth="1"/>
    <col min="5378" max="5378" width="8.7109375" customWidth="1"/>
    <col min="5379" max="5379" width="50.7109375" customWidth="1"/>
    <col min="5380" max="5381" width="16.7109375" customWidth="1"/>
    <col min="5382" max="5383" width="12.5703125" customWidth="1"/>
    <col min="5633" max="5633" width="2.42578125" customWidth="1"/>
    <col min="5634" max="5634" width="8.7109375" customWidth="1"/>
    <col min="5635" max="5635" width="50.7109375" customWidth="1"/>
    <col min="5636" max="5637" width="16.7109375" customWidth="1"/>
    <col min="5638" max="5639" width="12.5703125" customWidth="1"/>
    <col min="5889" max="5889" width="2.42578125" customWidth="1"/>
    <col min="5890" max="5890" width="8.7109375" customWidth="1"/>
    <col min="5891" max="5891" width="50.7109375" customWidth="1"/>
    <col min="5892" max="5893" width="16.7109375" customWidth="1"/>
    <col min="5894" max="5895" width="12.5703125" customWidth="1"/>
    <col min="6145" max="6145" width="2.42578125" customWidth="1"/>
    <col min="6146" max="6146" width="8.7109375" customWidth="1"/>
    <col min="6147" max="6147" width="50.7109375" customWidth="1"/>
    <col min="6148" max="6149" width="16.7109375" customWidth="1"/>
    <col min="6150" max="6151" width="12.5703125" customWidth="1"/>
    <col min="6401" max="6401" width="2.42578125" customWidth="1"/>
    <col min="6402" max="6402" width="8.7109375" customWidth="1"/>
    <col min="6403" max="6403" width="50.7109375" customWidth="1"/>
    <col min="6404" max="6405" width="16.7109375" customWidth="1"/>
    <col min="6406" max="6407" width="12.5703125" customWidth="1"/>
    <col min="6657" max="6657" width="2.42578125" customWidth="1"/>
    <col min="6658" max="6658" width="8.7109375" customWidth="1"/>
    <col min="6659" max="6659" width="50.7109375" customWidth="1"/>
    <col min="6660" max="6661" width="16.7109375" customWidth="1"/>
    <col min="6662" max="6663" width="12.5703125" customWidth="1"/>
    <col min="6913" max="6913" width="2.42578125" customWidth="1"/>
    <col min="6914" max="6914" width="8.7109375" customWidth="1"/>
    <col min="6915" max="6915" width="50.7109375" customWidth="1"/>
    <col min="6916" max="6917" width="16.7109375" customWidth="1"/>
    <col min="6918" max="6919" width="12.5703125" customWidth="1"/>
    <col min="7169" max="7169" width="2.42578125" customWidth="1"/>
    <col min="7170" max="7170" width="8.7109375" customWidth="1"/>
    <col min="7171" max="7171" width="50.7109375" customWidth="1"/>
    <col min="7172" max="7173" width="16.7109375" customWidth="1"/>
    <col min="7174" max="7175" width="12.5703125" customWidth="1"/>
    <col min="7425" max="7425" width="2.42578125" customWidth="1"/>
    <col min="7426" max="7426" width="8.7109375" customWidth="1"/>
    <col min="7427" max="7427" width="50.7109375" customWidth="1"/>
    <col min="7428" max="7429" width="16.7109375" customWidth="1"/>
    <col min="7430" max="7431" width="12.5703125" customWidth="1"/>
    <col min="7681" max="7681" width="2.42578125" customWidth="1"/>
    <col min="7682" max="7682" width="8.7109375" customWidth="1"/>
    <col min="7683" max="7683" width="50.7109375" customWidth="1"/>
    <col min="7684" max="7685" width="16.7109375" customWidth="1"/>
    <col min="7686" max="7687" width="12.5703125" customWidth="1"/>
    <col min="7937" max="7937" width="2.42578125" customWidth="1"/>
    <col min="7938" max="7938" width="8.7109375" customWidth="1"/>
    <col min="7939" max="7939" width="50.7109375" customWidth="1"/>
    <col min="7940" max="7941" width="16.7109375" customWidth="1"/>
    <col min="7942" max="7943" width="12.5703125" customWidth="1"/>
    <col min="8193" max="8193" width="2.42578125" customWidth="1"/>
    <col min="8194" max="8194" width="8.7109375" customWidth="1"/>
    <col min="8195" max="8195" width="50.7109375" customWidth="1"/>
    <col min="8196" max="8197" width="16.7109375" customWidth="1"/>
    <col min="8198" max="8199" width="12.5703125" customWidth="1"/>
    <col min="8449" max="8449" width="2.42578125" customWidth="1"/>
    <col min="8450" max="8450" width="8.7109375" customWidth="1"/>
    <col min="8451" max="8451" width="50.7109375" customWidth="1"/>
    <col min="8452" max="8453" width="16.7109375" customWidth="1"/>
    <col min="8454" max="8455" width="12.5703125" customWidth="1"/>
    <col min="8705" max="8705" width="2.42578125" customWidth="1"/>
    <col min="8706" max="8706" width="8.7109375" customWidth="1"/>
    <col min="8707" max="8707" width="50.7109375" customWidth="1"/>
    <col min="8708" max="8709" width="16.7109375" customWidth="1"/>
    <col min="8710" max="8711" width="12.5703125" customWidth="1"/>
    <col min="8961" max="8961" width="2.42578125" customWidth="1"/>
    <col min="8962" max="8962" width="8.7109375" customWidth="1"/>
    <col min="8963" max="8963" width="50.7109375" customWidth="1"/>
    <col min="8964" max="8965" width="16.7109375" customWidth="1"/>
    <col min="8966" max="8967" width="12.5703125" customWidth="1"/>
    <col min="9217" max="9217" width="2.42578125" customWidth="1"/>
    <col min="9218" max="9218" width="8.7109375" customWidth="1"/>
    <col min="9219" max="9219" width="50.7109375" customWidth="1"/>
    <col min="9220" max="9221" width="16.7109375" customWidth="1"/>
    <col min="9222" max="9223" width="12.5703125" customWidth="1"/>
    <col min="9473" max="9473" width="2.42578125" customWidth="1"/>
    <col min="9474" max="9474" width="8.7109375" customWidth="1"/>
    <col min="9475" max="9475" width="50.7109375" customWidth="1"/>
    <col min="9476" max="9477" width="16.7109375" customWidth="1"/>
    <col min="9478" max="9479" width="12.5703125" customWidth="1"/>
    <col min="9729" max="9729" width="2.42578125" customWidth="1"/>
    <col min="9730" max="9730" width="8.7109375" customWidth="1"/>
    <col min="9731" max="9731" width="50.7109375" customWidth="1"/>
    <col min="9732" max="9733" width="16.7109375" customWidth="1"/>
    <col min="9734" max="9735" width="12.5703125" customWidth="1"/>
    <col min="9985" max="9985" width="2.42578125" customWidth="1"/>
    <col min="9986" max="9986" width="8.7109375" customWidth="1"/>
    <col min="9987" max="9987" width="50.7109375" customWidth="1"/>
    <col min="9988" max="9989" width="16.7109375" customWidth="1"/>
    <col min="9990" max="9991" width="12.5703125" customWidth="1"/>
    <col min="10241" max="10241" width="2.42578125" customWidth="1"/>
    <col min="10242" max="10242" width="8.7109375" customWidth="1"/>
    <col min="10243" max="10243" width="50.7109375" customWidth="1"/>
    <col min="10244" max="10245" width="16.7109375" customWidth="1"/>
    <col min="10246" max="10247" width="12.5703125" customWidth="1"/>
    <col min="10497" max="10497" width="2.42578125" customWidth="1"/>
    <col min="10498" max="10498" width="8.7109375" customWidth="1"/>
    <col min="10499" max="10499" width="50.7109375" customWidth="1"/>
    <col min="10500" max="10501" width="16.7109375" customWidth="1"/>
    <col min="10502" max="10503" width="12.5703125" customWidth="1"/>
    <col min="10753" max="10753" width="2.42578125" customWidth="1"/>
    <col min="10754" max="10754" width="8.7109375" customWidth="1"/>
    <col min="10755" max="10755" width="50.7109375" customWidth="1"/>
    <col min="10756" max="10757" width="16.7109375" customWidth="1"/>
    <col min="10758" max="10759" width="12.5703125" customWidth="1"/>
    <col min="11009" max="11009" width="2.42578125" customWidth="1"/>
    <col min="11010" max="11010" width="8.7109375" customWidth="1"/>
    <col min="11011" max="11011" width="50.7109375" customWidth="1"/>
    <col min="11012" max="11013" width="16.7109375" customWidth="1"/>
    <col min="11014" max="11015" width="12.5703125" customWidth="1"/>
    <col min="11265" max="11265" width="2.42578125" customWidth="1"/>
    <col min="11266" max="11266" width="8.7109375" customWidth="1"/>
    <col min="11267" max="11267" width="50.7109375" customWidth="1"/>
    <col min="11268" max="11269" width="16.7109375" customWidth="1"/>
    <col min="11270" max="11271" width="12.5703125" customWidth="1"/>
    <col min="11521" max="11521" width="2.42578125" customWidth="1"/>
    <col min="11522" max="11522" width="8.7109375" customWidth="1"/>
    <col min="11523" max="11523" width="50.7109375" customWidth="1"/>
    <col min="11524" max="11525" width="16.7109375" customWidth="1"/>
    <col min="11526" max="11527" width="12.5703125" customWidth="1"/>
    <col min="11777" max="11777" width="2.42578125" customWidth="1"/>
    <col min="11778" max="11778" width="8.7109375" customWidth="1"/>
    <col min="11779" max="11779" width="50.7109375" customWidth="1"/>
    <col min="11780" max="11781" width="16.7109375" customWidth="1"/>
    <col min="11782" max="11783" width="12.5703125" customWidth="1"/>
    <col min="12033" max="12033" width="2.42578125" customWidth="1"/>
    <col min="12034" max="12034" width="8.7109375" customWidth="1"/>
    <col min="12035" max="12035" width="50.7109375" customWidth="1"/>
    <col min="12036" max="12037" width="16.7109375" customWidth="1"/>
    <col min="12038" max="12039" width="12.5703125" customWidth="1"/>
    <col min="12289" max="12289" width="2.42578125" customWidth="1"/>
    <col min="12290" max="12290" width="8.7109375" customWidth="1"/>
    <col min="12291" max="12291" width="50.7109375" customWidth="1"/>
    <col min="12292" max="12293" width="16.7109375" customWidth="1"/>
    <col min="12294" max="12295" width="12.5703125" customWidth="1"/>
    <col min="12545" max="12545" width="2.42578125" customWidth="1"/>
    <col min="12546" max="12546" width="8.7109375" customWidth="1"/>
    <col min="12547" max="12547" width="50.7109375" customWidth="1"/>
    <col min="12548" max="12549" width="16.7109375" customWidth="1"/>
    <col min="12550" max="12551" width="12.5703125" customWidth="1"/>
    <col min="12801" max="12801" width="2.42578125" customWidth="1"/>
    <col min="12802" max="12802" width="8.7109375" customWidth="1"/>
    <col min="12803" max="12803" width="50.7109375" customWidth="1"/>
    <col min="12804" max="12805" width="16.7109375" customWidth="1"/>
    <col min="12806" max="12807" width="12.5703125" customWidth="1"/>
    <col min="13057" max="13057" width="2.42578125" customWidth="1"/>
    <col min="13058" max="13058" width="8.7109375" customWidth="1"/>
    <col min="13059" max="13059" width="50.7109375" customWidth="1"/>
    <col min="13060" max="13061" width="16.7109375" customWidth="1"/>
    <col min="13062" max="13063" width="12.5703125" customWidth="1"/>
    <col min="13313" max="13313" width="2.42578125" customWidth="1"/>
    <col min="13314" max="13314" width="8.7109375" customWidth="1"/>
    <col min="13315" max="13315" width="50.7109375" customWidth="1"/>
    <col min="13316" max="13317" width="16.7109375" customWidth="1"/>
    <col min="13318" max="13319" width="12.5703125" customWidth="1"/>
    <col min="13569" max="13569" width="2.42578125" customWidth="1"/>
    <col min="13570" max="13570" width="8.7109375" customWidth="1"/>
    <col min="13571" max="13571" width="50.7109375" customWidth="1"/>
    <col min="13572" max="13573" width="16.7109375" customWidth="1"/>
    <col min="13574" max="13575" width="12.5703125" customWidth="1"/>
    <col min="13825" max="13825" width="2.42578125" customWidth="1"/>
    <col min="13826" max="13826" width="8.7109375" customWidth="1"/>
    <col min="13827" max="13827" width="50.7109375" customWidth="1"/>
    <col min="13828" max="13829" width="16.7109375" customWidth="1"/>
    <col min="13830" max="13831" width="12.5703125" customWidth="1"/>
    <col min="14081" max="14081" width="2.42578125" customWidth="1"/>
    <col min="14082" max="14082" width="8.7109375" customWidth="1"/>
    <col min="14083" max="14083" width="50.7109375" customWidth="1"/>
    <col min="14084" max="14085" width="16.7109375" customWidth="1"/>
    <col min="14086" max="14087" width="12.5703125" customWidth="1"/>
    <col min="14337" max="14337" width="2.42578125" customWidth="1"/>
    <col min="14338" max="14338" width="8.7109375" customWidth="1"/>
    <col min="14339" max="14339" width="50.7109375" customWidth="1"/>
    <col min="14340" max="14341" width="16.7109375" customWidth="1"/>
    <col min="14342" max="14343" width="12.5703125" customWidth="1"/>
    <col min="14593" max="14593" width="2.42578125" customWidth="1"/>
    <col min="14594" max="14594" width="8.7109375" customWidth="1"/>
    <col min="14595" max="14595" width="50.7109375" customWidth="1"/>
    <col min="14596" max="14597" width="16.7109375" customWidth="1"/>
    <col min="14598" max="14599" width="12.5703125" customWidth="1"/>
    <col min="14849" max="14849" width="2.42578125" customWidth="1"/>
    <col min="14850" max="14850" width="8.7109375" customWidth="1"/>
    <col min="14851" max="14851" width="50.7109375" customWidth="1"/>
    <col min="14852" max="14853" width="16.7109375" customWidth="1"/>
    <col min="14854" max="14855" width="12.5703125" customWidth="1"/>
    <col min="15105" max="15105" width="2.42578125" customWidth="1"/>
    <col min="15106" max="15106" width="8.7109375" customWidth="1"/>
    <col min="15107" max="15107" width="50.7109375" customWidth="1"/>
    <col min="15108" max="15109" width="16.7109375" customWidth="1"/>
    <col min="15110" max="15111" width="12.5703125" customWidth="1"/>
    <col min="15361" max="15361" width="2.42578125" customWidth="1"/>
    <col min="15362" max="15362" width="8.7109375" customWidth="1"/>
    <col min="15363" max="15363" width="50.7109375" customWidth="1"/>
    <col min="15364" max="15365" width="16.7109375" customWidth="1"/>
    <col min="15366" max="15367" width="12.5703125" customWidth="1"/>
    <col min="15617" max="15617" width="2.42578125" customWidth="1"/>
    <col min="15618" max="15618" width="8.7109375" customWidth="1"/>
    <col min="15619" max="15619" width="50.7109375" customWidth="1"/>
    <col min="15620" max="15621" width="16.7109375" customWidth="1"/>
    <col min="15622" max="15623" width="12.5703125" customWidth="1"/>
    <col min="15873" max="15873" width="2.42578125" customWidth="1"/>
    <col min="15874" max="15874" width="8.7109375" customWidth="1"/>
    <col min="15875" max="15875" width="50.7109375" customWidth="1"/>
    <col min="15876" max="15877" width="16.7109375" customWidth="1"/>
    <col min="15878" max="15879" width="12.5703125" customWidth="1"/>
    <col min="16129" max="16129" width="2.42578125" customWidth="1"/>
    <col min="16130" max="16130" width="8.7109375" customWidth="1"/>
    <col min="16131" max="16131" width="50.7109375" customWidth="1"/>
    <col min="16132" max="16133" width="16.7109375" customWidth="1"/>
    <col min="16134" max="16135" width="12.5703125" customWidth="1"/>
  </cols>
  <sheetData>
    <row r="1" spans="2:7" ht="15" customHeight="1">
      <c r="E1" s="534" t="s">
        <v>324</v>
      </c>
      <c r="F1" s="500"/>
      <c r="G1" s="500"/>
    </row>
    <row r="2" spans="2:7" ht="11.25" customHeight="1">
      <c r="F2" s="500"/>
      <c r="G2" s="500"/>
    </row>
    <row r="3" spans="2:7" ht="35.25" customHeight="1">
      <c r="B3" s="837" t="s">
        <v>325</v>
      </c>
      <c r="C3" s="837"/>
      <c r="D3" s="837"/>
      <c r="E3" s="837"/>
      <c r="F3" s="500"/>
      <c r="G3" s="500"/>
    </row>
    <row r="4" spans="2:7" ht="12.75" customHeight="1" thickBot="1">
      <c r="B4" s="505"/>
      <c r="C4" s="505"/>
      <c r="D4" s="505"/>
      <c r="E4" s="505"/>
      <c r="F4" s="501"/>
      <c r="G4" s="501"/>
    </row>
    <row r="5" spans="2:7" ht="45" customHeight="1" thickBot="1">
      <c r="B5" s="535" t="s">
        <v>278</v>
      </c>
      <c r="C5" s="535" t="s">
        <v>326</v>
      </c>
      <c r="D5" s="508" t="s">
        <v>280</v>
      </c>
      <c r="E5" s="509" t="s">
        <v>327</v>
      </c>
    </row>
    <row r="6" spans="2:7" ht="15.75" customHeight="1">
      <c r="B6" s="536">
        <v>1</v>
      </c>
      <c r="C6" s="511" t="s">
        <v>328</v>
      </c>
      <c r="D6" s="512">
        <f>'[9]ODP-p (2)'!$GZ$51/1000</f>
        <v>24224.674900000002</v>
      </c>
      <c r="E6" s="513">
        <f>D6/$D$37</f>
        <v>0.16369340828573778</v>
      </c>
      <c r="G6" s="537"/>
    </row>
    <row r="7" spans="2:7" ht="15.75" customHeight="1">
      <c r="B7" s="538">
        <v>2</v>
      </c>
      <c r="C7" s="516" t="s">
        <v>252</v>
      </c>
      <c r="D7" s="517">
        <f>'[9]ODP-p (2)'!$GZ$52</f>
        <v>0</v>
      </c>
      <c r="E7" s="518">
        <f t="shared" ref="E7:E37" si="0">D7/$D$37</f>
        <v>0</v>
      </c>
    </row>
    <row r="8" spans="2:7" ht="15.75" customHeight="1">
      <c r="B8" s="519" t="s">
        <v>329</v>
      </c>
      <c r="C8" s="520" t="s">
        <v>288</v>
      </c>
      <c r="D8" s="521">
        <f>'[9]ODP-p (2)'!$GZ$53</f>
        <v>0</v>
      </c>
      <c r="E8" s="522">
        <v>0</v>
      </c>
    </row>
    <row r="9" spans="2:7" ht="15.75" customHeight="1">
      <c r="B9" s="519" t="s">
        <v>330</v>
      </c>
      <c r="C9" s="520" t="s">
        <v>290</v>
      </c>
      <c r="D9" s="521">
        <f>'[9]ODP-p (2)'!$GZ$54</f>
        <v>0</v>
      </c>
      <c r="E9" s="522">
        <v>0</v>
      </c>
    </row>
    <row r="10" spans="2:7" ht="15.75" customHeight="1">
      <c r="B10" s="538">
        <v>3</v>
      </c>
      <c r="C10" s="516" t="s">
        <v>234</v>
      </c>
      <c r="D10" s="517">
        <f>'[9]ODP-p (2)'!$GZ$55/1000</f>
        <v>4.5400900000000002</v>
      </c>
      <c r="E10" s="518">
        <f t="shared" si="0"/>
        <v>3.0678752515436039E-5</v>
      </c>
    </row>
    <row r="11" spans="2:7" ht="30" customHeight="1">
      <c r="B11" s="538">
        <v>4</v>
      </c>
      <c r="C11" s="516" t="s">
        <v>285</v>
      </c>
      <c r="D11" s="517">
        <f>'[9]ODP-p (2)'!$GZ$56</f>
        <v>0</v>
      </c>
      <c r="E11" s="518">
        <f t="shared" si="0"/>
        <v>0</v>
      </c>
    </row>
    <row r="12" spans="2:7" ht="15.75" customHeight="1">
      <c r="B12" s="538">
        <v>5</v>
      </c>
      <c r="C12" s="516" t="s">
        <v>331</v>
      </c>
      <c r="D12" s="517">
        <f>'[9]ODP-p (2)'!$GZ$57/1000</f>
        <v>92424.188089999981</v>
      </c>
      <c r="E12" s="518">
        <f t="shared" si="0"/>
        <v>0.6245380141920579</v>
      </c>
    </row>
    <row r="13" spans="2:7" ht="15.75" customHeight="1">
      <c r="B13" s="519" t="s">
        <v>287</v>
      </c>
      <c r="C13" s="520" t="s">
        <v>332</v>
      </c>
      <c r="D13" s="521">
        <f>'[9]ODP-p (2)'!$GZ$58/1000</f>
        <v>1284.8589900000002</v>
      </c>
      <c r="E13" s="522">
        <f>D13/D12</f>
        <v>1.3901761179106511E-2</v>
      </c>
    </row>
    <row r="14" spans="2:7" ht="15.75" customHeight="1">
      <c r="B14" s="519" t="s">
        <v>289</v>
      </c>
      <c r="C14" s="520" t="s">
        <v>333</v>
      </c>
      <c r="D14" s="521">
        <f>'[9]ODP-p (2)'!$GZ$59/1000</f>
        <v>9642.0476300000009</v>
      </c>
      <c r="E14" s="522">
        <f>D14/D12</f>
        <v>0.1043238553592795</v>
      </c>
    </row>
    <row r="15" spans="2:7" ht="15.75" customHeight="1">
      <c r="B15" s="519" t="s">
        <v>334</v>
      </c>
      <c r="C15" s="520" t="s">
        <v>335</v>
      </c>
      <c r="D15" s="521">
        <f>'[9]ODP-p (2)'!$GZ$60/1000</f>
        <v>75808.968069999974</v>
      </c>
      <c r="E15" s="522">
        <f>D15/D12</f>
        <v>0.82022866131298233</v>
      </c>
    </row>
    <row r="16" spans="2:7" ht="15.75" customHeight="1">
      <c r="B16" s="519" t="s">
        <v>336</v>
      </c>
      <c r="C16" s="520" t="s">
        <v>337</v>
      </c>
      <c r="D16" s="521">
        <f>'[9]ODP-p (2)'!$GZ$61/1000</f>
        <v>5675.1747999999998</v>
      </c>
      <c r="E16" s="522">
        <f>D16/D12</f>
        <v>6.1403566720799108E-2</v>
      </c>
    </row>
    <row r="17" spans="2:5" ht="15.75" customHeight="1">
      <c r="B17" s="519" t="s">
        <v>338</v>
      </c>
      <c r="C17" s="520" t="s">
        <v>339</v>
      </c>
      <c r="D17" s="521">
        <f>'[9]ODP-p (2)'!$GZ$62/1000</f>
        <v>13.1386</v>
      </c>
      <c r="E17" s="522">
        <f>D17/D12</f>
        <v>1.421554278324416E-4</v>
      </c>
    </row>
    <row r="18" spans="2:5" ht="15.75" customHeight="1">
      <c r="B18" s="538">
        <v>6</v>
      </c>
      <c r="C18" s="516" t="s">
        <v>340</v>
      </c>
      <c r="D18" s="517">
        <f>'[9]ODP-p (2)'!$GZ$63/1000</f>
        <v>4022.9428499999999</v>
      </c>
      <c r="E18" s="518">
        <f t="shared" si="0"/>
        <v>2.7184233810099122E-2</v>
      </c>
    </row>
    <row r="19" spans="2:5" ht="15.75" customHeight="1">
      <c r="B19" s="519" t="s">
        <v>291</v>
      </c>
      <c r="C19" s="520" t="s">
        <v>332</v>
      </c>
      <c r="D19" s="521">
        <f>'[9]ODP-p (2)'!$GZ$64/1000</f>
        <v>665.30405000000007</v>
      </c>
      <c r="E19" s="522">
        <f>D19/D18</f>
        <v>0.16537745496434286</v>
      </c>
    </row>
    <row r="20" spans="2:5" ht="15.75" customHeight="1">
      <c r="B20" s="519" t="s">
        <v>292</v>
      </c>
      <c r="C20" s="520" t="s">
        <v>333</v>
      </c>
      <c r="D20" s="521">
        <f>'[9]ODP-p (2)'!$GZ$65/1000</f>
        <v>3190.3991900000005</v>
      </c>
      <c r="E20" s="522">
        <f>D20/D18</f>
        <v>0.79305108448160044</v>
      </c>
    </row>
    <row r="21" spans="2:5" ht="15.75" customHeight="1">
      <c r="B21" s="519" t="s">
        <v>341</v>
      </c>
      <c r="C21" s="520" t="s">
        <v>335</v>
      </c>
      <c r="D21" s="521">
        <f>'[9]ODP-p (2)'!$GZ$66/1000</f>
        <v>4.319</v>
      </c>
      <c r="E21" s="522">
        <f>D21/D18</f>
        <v>1.0735921838909543E-3</v>
      </c>
    </row>
    <row r="22" spans="2:5" ht="15.75" customHeight="1">
      <c r="B22" s="519" t="s">
        <v>342</v>
      </c>
      <c r="C22" s="520" t="s">
        <v>337</v>
      </c>
      <c r="D22" s="521">
        <f>'[9]ODP-p (2)'!$GZ$67/1000</f>
        <v>50.547609999999999</v>
      </c>
      <c r="E22" s="522">
        <f>D22/D18</f>
        <v>1.2564834223285077E-2</v>
      </c>
    </row>
    <row r="23" spans="2:5" ht="15.75" customHeight="1">
      <c r="B23" s="519" t="s">
        <v>343</v>
      </c>
      <c r="C23" s="520" t="s">
        <v>339</v>
      </c>
      <c r="D23" s="521">
        <f>'[9]ODP-p (2)'!$GZ$68/1000</f>
        <v>112.373</v>
      </c>
      <c r="E23" s="522">
        <f>D23/D18</f>
        <v>2.7933034146880812E-2</v>
      </c>
    </row>
    <row r="24" spans="2:5" ht="15.75" customHeight="1">
      <c r="B24" s="538">
        <v>7</v>
      </c>
      <c r="C24" s="516" t="s">
        <v>259</v>
      </c>
      <c r="D24" s="517">
        <f>'[9]ODP-p (2)'!$GZ$69/1000</f>
        <v>18288.081699999999</v>
      </c>
      <c r="E24" s="518">
        <f t="shared" si="0"/>
        <v>0.1235780639715016</v>
      </c>
    </row>
    <row r="25" spans="2:5" ht="15.75" customHeight="1">
      <c r="B25" s="519" t="s">
        <v>294</v>
      </c>
      <c r="C25" s="520" t="s">
        <v>288</v>
      </c>
      <c r="D25" s="521">
        <f>'[9]ODP-p (2)'!$GZ$70/1000</f>
        <v>15299.247289999999</v>
      </c>
      <c r="E25" s="522">
        <f>D25/D24</f>
        <v>0.83656927724683117</v>
      </c>
    </row>
    <row r="26" spans="2:5" ht="15.75" customHeight="1">
      <c r="B26" s="519" t="s">
        <v>295</v>
      </c>
      <c r="C26" s="520" t="s">
        <v>290</v>
      </c>
      <c r="D26" s="521">
        <f>'[9]ODP-p (2)'!$GZ$71/1000</f>
        <v>2988.8344099999999</v>
      </c>
      <c r="E26" s="522">
        <f>D26/D24</f>
        <v>0.16343072275316881</v>
      </c>
    </row>
    <row r="27" spans="2:5" ht="15.75" customHeight="1">
      <c r="B27" s="538">
        <v>8</v>
      </c>
      <c r="C27" s="516" t="s">
        <v>260</v>
      </c>
      <c r="D27" s="517">
        <f>'[9]ODP-p (2)'!$GZ$72/1000</f>
        <v>634.85400000000004</v>
      </c>
      <c r="E27" s="518">
        <f t="shared" si="0"/>
        <v>4.2898992639869762E-3</v>
      </c>
    </row>
    <row r="28" spans="2:5" ht="15.75" customHeight="1">
      <c r="B28" s="538">
        <v>9</v>
      </c>
      <c r="C28" s="516" t="s">
        <v>344</v>
      </c>
      <c r="D28" s="517">
        <f>'[9]ODP-p (2)'!$GZ$73/1000</f>
        <v>875.98090000000013</v>
      </c>
      <c r="E28" s="518">
        <f t="shared" si="0"/>
        <v>5.9192661906149278E-3</v>
      </c>
    </row>
    <row r="29" spans="2:5" ht="15.75" customHeight="1">
      <c r="B29" s="538">
        <v>10</v>
      </c>
      <c r="C29" s="516" t="s">
        <v>345</v>
      </c>
      <c r="D29" s="517">
        <f>'[9]ODP-p (2)'!$GZ$74/1000</f>
        <v>32.791699999999999</v>
      </c>
      <c r="E29" s="518">
        <f t="shared" si="0"/>
        <v>2.2158337144427177E-4</v>
      </c>
    </row>
    <row r="30" spans="2:5" ht="15.75" customHeight="1">
      <c r="B30" s="538">
        <v>11</v>
      </c>
      <c r="C30" s="516" t="s">
        <v>346</v>
      </c>
      <c r="D30" s="517">
        <f>'[9]ODP-p (2)'!$GZ$75/1000</f>
        <v>0.26845000000000002</v>
      </c>
      <c r="E30" s="518">
        <f t="shared" si="0"/>
        <v>1.8139973244514547E-6</v>
      </c>
    </row>
    <row r="31" spans="2:5" ht="15.75" customHeight="1">
      <c r="B31" s="538">
        <v>12</v>
      </c>
      <c r="C31" s="516" t="s">
        <v>263</v>
      </c>
      <c r="D31" s="517">
        <f>'[9]ODP-p (2)'!$GZ$76/1000</f>
        <v>1.99081</v>
      </c>
      <c r="E31" s="518">
        <f t="shared" si="0"/>
        <v>1.345250144716409E-5</v>
      </c>
    </row>
    <row r="32" spans="2:5" ht="30" customHeight="1">
      <c r="B32" s="538">
        <v>13</v>
      </c>
      <c r="C32" s="516" t="s">
        <v>347</v>
      </c>
      <c r="D32" s="517">
        <f>'[9]ODP-p (2)'!$GZ$77/1000</f>
        <v>6896.0833700000003</v>
      </c>
      <c r="E32" s="518">
        <f t="shared" si="0"/>
        <v>4.659890773840257E-2</v>
      </c>
    </row>
    <row r="33" spans="2:7" ht="30" customHeight="1">
      <c r="B33" s="538">
        <v>14</v>
      </c>
      <c r="C33" s="516" t="s">
        <v>348</v>
      </c>
      <c r="D33" s="517">
        <f>'[9]ODP-p (2)'!$GZ$78</f>
        <v>0</v>
      </c>
      <c r="E33" s="518">
        <f t="shared" si="0"/>
        <v>0</v>
      </c>
    </row>
    <row r="34" spans="2:7" ht="15.75" customHeight="1">
      <c r="B34" s="538">
        <v>15</v>
      </c>
      <c r="C34" s="516" t="s">
        <v>349</v>
      </c>
      <c r="D34" s="517">
        <f>'[9]ODP-p (2)'!$GZ$79/1000</f>
        <v>1062.3892999999998</v>
      </c>
      <c r="E34" s="518">
        <f t="shared" si="0"/>
        <v>7.1788837687683116E-3</v>
      </c>
    </row>
    <row r="35" spans="2:7" ht="45" customHeight="1">
      <c r="B35" s="539">
        <v>16</v>
      </c>
      <c r="C35" s="540" t="s">
        <v>350</v>
      </c>
      <c r="D35" s="526">
        <f>'[9]ODP-p (2)'!$GZ$80/1000</f>
        <v>148468.78615999999</v>
      </c>
      <c r="E35" s="527">
        <f t="shared" si="0"/>
        <v>1.0032482058439007</v>
      </c>
    </row>
    <row r="36" spans="2:7" ht="15.75" customHeight="1">
      <c r="B36" s="538">
        <v>17</v>
      </c>
      <c r="C36" s="516" t="s">
        <v>268</v>
      </c>
      <c r="D36" s="517">
        <v>-481</v>
      </c>
      <c r="E36" s="518">
        <f t="shared" si="0"/>
        <v>-3.2502615498645917E-3</v>
      </c>
      <c r="G36" s="537"/>
    </row>
    <row r="37" spans="2:7" ht="45" customHeight="1" thickBot="1">
      <c r="B37" s="541">
        <v>18</v>
      </c>
      <c r="C37" s="529" t="s">
        <v>351</v>
      </c>
      <c r="D37" s="542">
        <f>'[9]ODP-p (2)'!$GZ$82/1000</f>
        <v>147988.09037999998</v>
      </c>
      <c r="E37" s="531">
        <f t="shared" si="0"/>
        <v>1</v>
      </c>
    </row>
    <row r="38" spans="2:7">
      <c r="D38" s="543"/>
    </row>
    <row r="40" spans="2:7">
      <c r="D40" s="537"/>
    </row>
    <row r="41" spans="2:7">
      <c r="D41" s="537"/>
    </row>
  </sheetData>
  <mergeCells count="1">
    <mergeCell ref="B3:E3"/>
  </mergeCells>
  <pageMargins left="0.35" right="0.18" top="0.6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5"/>
  <sheetViews>
    <sheetView workbookViewId="0"/>
  </sheetViews>
  <sheetFormatPr defaultRowHeight="15"/>
  <cols>
    <col min="6" max="6" width="15.28515625" customWidth="1"/>
  </cols>
  <sheetData>
    <row r="1" spans="1:14">
      <c r="A1" s="1"/>
      <c r="B1" s="2"/>
      <c r="C1" s="1"/>
      <c r="D1" s="1"/>
      <c r="E1" s="1"/>
      <c r="F1" s="1"/>
      <c r="G1" s="1"/>
      <c r="H1" s="1"/>
      <c r="I1" s="1"/>
      <c r="J1" s="3"/>
      <c r="K1" s="3"/>
      <c r="L1" s="3"/>
      <c r="M1" s="3"/>
      <c r="N1" s="3"/>
    </row>
    <row r="2" spans="1:14">
      <c r="A2" s="1"/>
      <c r="B2" s="2"/>
      <c r="C2" s="1"/>
      <c r="D2" s="1"/>
      <c r="E2" s="1"/>
      <c r="F2" s="1"/>
      <c r="G2" s="1"/>
      <c r="H2" s="1"/>
      <c r="I2" s="1"/>
      <c r="J2" s="3"/>
      <c r="K2" s="3"/>
      <c r="L2" s="3"/>
      <c r="M2" s="3"/>
      <c r="N2" s="28"/>
    </row>
    <row r="3" spans="1:14">
      <c r="A3" s="1"/>
      <c r="B3" s="2"/>
      <c r="C3" s="1"/>
      <c r="D3" s="691" t="s">
        <v>29</v>
      </c>
      <c r="E3" s="691"/>
      <c r="F3" s="691"/>
      <c r="G3" s="691"/>
      <c r="H3" s="691"/>
      <c r="I3" s="29"/>
      <c r="J3" s="3"/>
      <c r="K3" s="3"/>
      <c r="L3" s="3"/>
      <c r="M3" s="3"/>
      <c r="N3" s="1"/>
    </row>
    <row r="4" spans="1:14">
      <c r="A4" s="1"/>
      <c r="B4" s="2"/>
      <c r="C4" s="1"/>
      <c r="D4" s="1"/>
      <c r="E4" s="1"/>
      <c r="F4" s="29"/>
      <c r="G4" s="29"/>
      <c r="H4" s="29"/>
      <c r="I4" s="29"/>
      <c r="J4" s="3"/>
      <c r="K4" s="3"/>
      <c r="L4" s="3"/>
      <c r="M4" s="3"/>
      <c r="N4" s="28"/>
    </row>
    <row r="5" spans="1:14" ht="15.75" thickBot="1">
      <c r="A5" s="1"/>
      <c r="B5" s="30"/>
      <c r="C5" s="1"/>
      <c r="D5" s="31"/>
      <c r="E5" s="1"/>
      <c r="F5" s="1"/>
      <c r="G5" s="1"/>
      <c r="H5" s="1"/>
      <c r="I5" s="1"/>
      <c r="J5" s="3"/>
      <c r="K5" s="3"/>
      <c r="L5" s="692" t="s">
        <v>2</v>
      </c>
      <c r="M5" s="692"/>
      <c r="N5" s="692"/>
    </row>
    <row r="6" spans="1:14">
      <c r="A6" s="1"/>
      <c r="B6" s="667"/>
      <c r="C6" s="669" t="s">
        <v>30</v>
      </c>
      <c r="D6" s="669"/>
      <c r="E6" s="669"/>
      <c r="F6" s="670"/>
      <c r="G6" s="673" t="s">
        <v>4</v>
      </c>
      <c r="H6" s="674"/>
      <c r="I6" s="675" t="s">
        <v>5</v>
      </c>
      <c r="J6" s="674"/>
      <c r="K6" s="675" t="s">
        <v>6</v>
      </c>
      <c r="L6" s="676"/>
      <c r="M6" s="673" t="s">
        <v>7</v>
      </c>
      <c r="N6" s="673"/>
    </row>
    <row r="7" spans="1:14" ht="15.75" thickBot="1">
      <c r="A7" s="1"/>
      <c r="B7" s="668"/>
      <c r="C7" s="671"/>
      <c r="D7" s="671"/>
      <c r="E7" s="671"/>
      <c r="F7" s="672"/>
      <c r="G7" s="32" t="s">
        <v>8</v>
      </c>
      <c r="H7" s="33" t="s">
        <v>9</v>
      </c>
      <c r="I7" s="33" t="s">
        <v>8</v>
      </c>
      <c r="J7" s="33" t="s">
        <v>9</v>
      </c>
      <c r="K7" s="33" t="s">
        <v>8</v>
      </c>
      <c r="L7" s="34" t="s">
        <v>9</v>
      </c>
      <c r="M7" s="5" t="s">
        <v>8</v>
      </c>
      <c r="N7" s="8" t="s">
        <v>9</v>
      </c>
    </row>
    <row r="8" spans="1:14" ht="30" customHeight="1">
      <c r="A8" s="1"/>
      <c r="B8" s="688" t="s">
        <v>31</v>
      </c>
      <c r="C8" s="689"/>
      <c r="D8" s="689"/>
      <c r="E8" s="689"/>
      <c r="F8" s="690"/>
      <c r="G8" s="35">
        <v>1.8779999999999999</v>
      </c>
      <c r="H8" s="36">
        <v>0</v>
      </c>
      <c r="I8" s="36">
        <v>0</v>
      </c>
      <c r="J8" s="36">
        <v>5</v>
      </c>
      <c r="K8" s="36">
        <v>0</v>
      </c>
      <c r="L8" s="37">
        <v>0</v>
      </c>
      <c r="M8" s="38">
        <f>G8+I8+K8</f>
        <v>1.8779999999999999</v>
      </c>
      <c r="N8" s="14">
        <f>L8+J8+H8</f>
        <v>5</v>
      </c>
    </row>
    <row r="9" spans="1:14">
      <c r="A9" s="1"/>
      <c r="B9" s="677" t="s">
        <v>32</v>
      </c>
      <c r="C9" s="678"/>
      <c r="D9" s="678"/>
      <c r="E9" s="678"/>
      <c r="F9" s="679"/>
      <c r="G9" s="39">
        <v>0</v>
      </c>
      <c r="H9" s="16">
        <v>0</v>
      </c>
      <c r="I9" s="16">
        <v>0</v>
      </c>
      <c r="J9" s="16">
        <v>0</v>
      </c>
      <c r="K9" s="16">
        <v>0</v>
      </c>
      <c r="L9" s="17">
        <v>0</v>
      </c>
      <c r="M9" s="40">
        <f t="shared" ref="M9:N21" si="0">G9+I9+K9</f>
        <v>0</v>
      </c>
      <c r="N9" s="41">
        <f t="shared" si="0"/>
        <v>0</v>
      </c>
    </row>
    <row r="10" spans="1:14">
      <c r="A10" s="1"/>
      <c r="B10" s="677" t="s">
        <v>33</v>
      </c>
      <c r="C10" s="678"/>
      <c r="D10" s="678"/>
      <c r="E10" s="678"/>
      <c r="F10" s="679"/>
      <c r="G10" s="15">
        <v>6504.1090000000004</v>
      </c>
      <c r="H10" s="16">
        <v>6627</v>
      </c>
      <c r="I10" s="16">
        <v>8227.5742531100004</v>
      </c>
      <c r="J10" s="16">
        <v>8753</v>
      </c>
      <c r="K10" s="16">
        <v>470.95747000000011</v>
      </c>
      <c r="L10" s="17">
        <v>528</v>
      </c>
      <c r="M10" s="40">
        <f t="shared" si="0"/>
        <v>15202.64072311</v>
      </c>
      <c r="N10" s="41">
        <f t="shared" si="0"/>
        <v>15908</v>
      </c>
    </row>
    <row r="11" spans="1:14">
      <c r="A11" s="1"/>
      <c r="B11" s="677" t="s">
        <v>34</v>
      </c>
      <c r="C11" s="678"/>
      <c r="D11" s="678"/>
      <c r="E11" s="678"/>
      <c r="F11" s="679"/>
      <c r="G11" s="15">
        <v>50877.709000000003</v>
      </c>
      <c r="H11" s="16">
        <v>51605</v>
      </c>
      <c r="I11" s="16">
        <v>16451.599429329999</v>
      </c>
      <c r="J11" s="16">
        <v>16771</v>
      </c>
      <c r="K11" s="16">
        <v>2386.6171300000001</v>
      </c>
      <c r="L11" s="17">
        <v>2486</v>
      </c>
      <c r="M11" s="40">
        <f t="shared" si="0"/>
        <v>69715.925559330004</v>
      </c>
      <c r="N11" s="41">
        <f t="shared" si="0"/>
        <v>70862</v>
      </c>
    </row>
    <row r="12" spans="1:14">
      <c r="A12" s="1"/>
      <c r="B12" s="677" t="s">
        <v>35</v>
      </c>
      <c r="C12" s="678"/>
      <c r="D12" s="678"/>
      <c r="E12" s="678"/>
      <c r="F12" s="679"/>
      <c r="G12" s="15">
        <v>76101.281000000003</v>
      </c>
      <c r="H12" s="16">
        <v>75625</v>
      </c>
      <c r="I12" s="16">
        <v>25847.431306000002</v>
      </c>
      <c r="J12" s="16">
        <v>24608</v>
      </c>
      <c r="K12" s="16">
        <v>2401.3508199999997</v>
      </c>
      <c r="L12" s="17">
        <v>2671</v>
      </c>
      <c r="M12" s="40">
        <f t="shared" si="0"/>
        <v>104350.06312599999</v>
      </c>
      <c r="N12" s="41">
        <f t="shared" si="0"/>
        <v>102904</v>
      </c>
    </row>
    <row r="13" spans="1:14">
      <c r="A13" s="1"/>
      <c r="B13" s="677" t="s">
        <v>36</v>
      </c>
      <c r="C13" s="678"/>
      <c r="D13" s="678"/>
      <c r="E13" s="678"/>
      <c r="F13" s="679"/>
      <c r="G13" s="15">
        <v>18546.764999999999</v>
      </c>
      <c r="H13" s="16">
        <v>19400</v>
      </c>
      <c r="I13" s="16">
        <v>7717.0951804999995</v>
      </c>
      <c r="J13" s="16">
        <v>8440</v>
      </c>
      <c r="K13" s="16">
        <v>534.08299999999997</v>
      </c>
      <c r="L13" s="17">
        <v>596</v>
      </c>
      <c r="M13" s="40">
        <f t="shared" si="0"/>
        <v>26797.943180499999</v>
      </c>
      <c r="N13" s="41">
        <f t="shared" si="0"/>
        <v>28436</v>
      </c>
    </row>
    <row r="14" spans="1:14">
      <c r="A14" s="1"/>
      <c r="B14" s="677" t="s">
        <v>37</v>
      </c>
      <c r="C14" s="678"/>
      <c r="D14" s="678"/>
      <c r="E14" s="678"/>
      <c r="F14" s="679"/>
      <c r="G14" s="15">
        <v>633.93100000000004</v>
      </c>
      <c r="H14" s="16">
        <v>635</v>
      </c>
      <c r="I14" s="16">
        <v>300</v>
      </c>
      <c r="J14" s="16">
        <v>300</v>
      </c>
      <c r="K14" s="16">
        <v>0</v>
      </c>
      <c r="L14" s="17">
        <v>0</v>
      </c>
      <c r="M14" s="40">
        <f t="shared" si="0"/>
        <v>933.93100000000004</v>
      </c>
      <c r="N14" s="41">
        <f t="shared" si="0"/>
        <v>935</v>
      </c>
    </row>
    <row r="15" spans="1:14">
      <c r="A15" s="1"/>
      <c r="B15" s="677" t="s">
        <v>38</v>
      </c>
      <c r="C15" s="678"/>
      <c r="D15" s="678"/>
      <c r="E15" s="678"/>
      <c r="F15" s="679"/>
      <c r="G15" s="15">
        <v>7892.3720000000003</v>
      </c>
      <c r="H15" s="16">
        <v>7851</v>
      </c>
      <c r="I15" s="16">
        <v>9316.4069999999992</v>
      </c>
      <c r="J15" s="16">
        <v>15038</v>
      </c>
      <c r="K15" s="16">
        <v>3175.7235699999997</v>
      </c>
      <c r="L15" s="17">
        <v>89</v>
      </c>
      <c r="M15" s="40">
        <f t="shared" si="0"/>
        <v>20384.502569999997</v>
      </c>
      <c r="N15" s="41">
        <f t="shared" si="0"/>
        <v>22978</v>
      </c>
    </row>
    <row r="16" spans="1:14">
      <c r="A16" s="1"/>
      <c r="B16" s="677" t="s">
        <v>39</v>
      </c>
      <c r="C16" s="678"/>
      <c r="D16" s="678"/>
      <c r="E16" s="678"/>
      <c r="F16" s="679"/>
      <c r="G16" s="15">
        <v>0</v>
      </c>
      <c r="H16" s="16">
        <v>0</v>
      </c>
      <c r="I16" s="16">
        <v>184.64</v>
      </c>
      <c r="J16" s="16">
        <v>185</v>
      </c>
      <c r="K16" s="16">
        <v>0</v>
      </c>
      <c r="L16" s="17">
        <v>0</v>
      </c>
      <c r="M16" s="40">
        <f t="shared" si="0"/>
        <v>184.64</v>
      </c>
      <c r="N16" s="41">
        <f t="shared" si="0"/>
        <v>185</v>
      </c>
    </row>
    <row r="17" spans="1:14">
      <c r="A17" s="1"/>
      <c r="B17" s="677" t="s">
        <v>40</v>
      </c>
      <c r="C17" s="678"/>
      <c r="D17" s="678"/>
      <c r="E17" s="678"/>
      <c r="F17" s="679"/>
      <c r="G17" s="15">
        <v>4586.0659999999998</v>
      </c>
      <c r="H17" s="16">
        <v>4590</v>
      </c>
      <c r="I17" s="16">
        <v>2123</v>
      </c>
      <c r="J17" s="16">
        <v>2208</v>
      </c>
      <c r="K17" s="16">
        <v>55.392000000000003</v>
      </c>
      <c r="L17" s="17">
        <v>80</v>
      </c>
      <c r="M17" s="40">
        <f t="shared" si="0"/>
        <v>6764.4579999999996</v>
      </c>
      <c r="N17" s="41">
        <f t="shared" si="0"/>
        <v>6878</v>
      </c>
    </row>
    <row r="18" spans="1:14">
      <c r="A18" s="1"/>
      <c r="B18" s="677" t="s">
        <v>41</v>
      </c>
      <c r="C18" s="678"/>
      <c r="D18" s="678"/>
      <c r="E18" s="678"/>
      <c r="F18" s="679"/>
      <c r="G18" s="15">
        <v>964.654</v>
      </c>
      <c r="H18" s="16">
        <v>1053</v>
      </c>
      <c r="I18" s="16">
        <v>538.40345615500007</v>
      </c>
      <c r="J18" s="16">
        <v>534</v>
      </c>
      <c r="K18" s="16">
        <v>72.351579999999998</v>
      </c>
      <c r="L18" s="17">
        <v>65</v>
      </c>
      <c r="M18" s="40">
        <f t="shared" si="0"/>
        <v>1575.4090361550002</v>
      </c>
      <c r="N18" s="41">
        <f>H18+J18+L18</f>
        <v>1652</v>
      </c>
    </row>
    <row r="19" spans="1:14">
      <c r="A19" s="1"/>
      <c r="B19" s="677" t="s">
        <v>42</v>
      </c>
      <c r="C19" s="678"/>
      <c r="D19" s="678"/>
      <c r="E19" s="678"/>
      <c r="F19" s="679"/>
      <c r="G19" s="15">
        <v>2023.896</v>
      </c>
      <c r="H19" s="16">
        <v>2057</v>
      </c>
      <c r="I19" s="16">
        <v>680.84868259999951</v>
      </c>
      <c r="J19" s="16">
        <v>696</v>
      </c>
      <c r="K19" s="16">
        <v>187.80181999999888</v>
      </c>
      <c r="L19" s="17">
        <v>71</v>
      </c>
      <c r="M19" s="40">
        <f t="shared" si="0"/>
        <v>2892.5465025999983</v>
      </c>
      <c r="N19" s="41">
        <f>H19+J19+L19</f>
        <v>2824</v>
      </c>
    </row>
    <row r="20" spans="1:14">
      <c r="A20" s="1"/>
      <c r="B20" s="677" t="s">
        <v>43</v>
      </c>
      <c r="C20" s="678"/>
      <c r="D20" s="678"/>
      <c r="E20" s="678"/>
      <c r="F20" s="679"/>
      <c r="G20" s="15">
        <v>644.94299999999998</v>
      </c>
      <c r="H20" s="16">
        <v>590</v>
      </c>
      <c r="I20" s="16">
        <v>97.860420000000005</v>
      </c>
      <c r="J20" s="16">
        <v>84</v>
      </c>
      <c r="K20" s="16">
        <v>11.58473</v>
      </c>
      <c r="L20" s="17">
        <v>8</v>
      </c>
      <c r="M20" s="40">
        <f t="shared" si="0"/>
        <v>754.38815</v>
      </c>
      <c r="N20" s="41">
        <f>H20+J20+L20</f>
        <v>682</v>
      </c>
    </row>
    <row r="21" spans="1:14">
      <c r="A21" s="1"/>
      <c r="B21" s="677" t="s">
        <v>44</v>
      </c>
      <c r="C21" s="678"/>
      <c r="D21" s="678"/>
      <c r="E21" s="678"/>
      <c r="F21" s="679"/>
      <c r="G21" s="15">
        <v>17992.080000000002</v>
      </c>
      <c r="H21" s="16">
        <v>17998</v>
      </c>
      <c r="I21" s="16">
        <v>8315.6839999999993</v>
      </c>
      <c r="J21" s="16">
        <v>10093</v>
      </c>
      <c r="K21" s="16">
        <v>5510.81</v>
      </c>
      <c r="L21" s="17">
        <v>3771</v>
      </c>
      <c r="M21" s="40">
        <f t="shared" si="0"/>
        <v>31818.574000000004</v>
      </c>
      <c r="N21" s="41">
        <f>H21+J21+L21</f>
        <v>31862</v>
      </c>
    </row>
    <row r="22" spans="1:14" ht="15.75" thickBot="1">
      <c r="A22" s="1"/>
      <c r="B22" s="685" t="s">
        <v>45</v>
      </c>
      <c r="C22" s="686"/>
      <c r="D22" s="686"/>
      <c r="E22" s="686"/>
      <c r="F22" s="687"/>
      <c r="G22" s="20">
        <v>755.221</v>
      </c>
      <c r="H22" s="21">
        <v>1442</v>
      </c>
      <c r="I22" s="21">
        <v>99.382999999999996</v>
      </c>
      <c r="J22" s="21">
        <v>247</v>
      </c>
      <c r="K22" s="21">
        <v>101.83</v>
      </c>
      <c r="L22" s="22">
        <v>32</v>
      </c>
      <c r="M22" s="42">
        <f>G22+I22+K22</f>
        <v>956.43400000000008</v>
      </c>
      <c r="N22" s="41">
        <f>L22+J22+H22</f>
        <v>1721</v>
      </c>
    </row>
    <row r="23" spans="1:14" ht="15.75" thickBot="1">
      <c r="A23" s="1"/>
      <c r="B23" s="683" t="s">
        <v>46</v>
      </c>
      <c r="C23" s="684"/>
      <c r="D23" s="684"/>
      <c r="E23" s="684"/>
      <c r="F23" s="684"/>
      <c r="G23" s="24">
        <v>187525</v>
      </c>
      <c r="H23" s="25">
        <v>189473</v>
      </c>
      <c r="I23" s="25">
        <v>79900</v>
      </c>
      <c r="J23" s="25">
        <v>87962</v>
      </c>
      <c r="K23" s="25">
        <v>14909</v>
      </c>
      <c r="L23" s="26">
        <v>10397</v>
      </c>
      <c r="M23" s="27">
        <f>K23+I23+G23</f>
        <v>282334</v>
      </c>
      <c r="N23" s="26">
        <f>L23+J23+H23</f>
        <v>287832</v>
      </c>
    </row>
    <row r="24" spans="1:14">
      <c r="A24" s="1"/>
      <c r="B24" s="2"/>
      <c r="C24" s="43"/>
      <c r="D24" s="43"/>
      <c r="E24" s="43"/>
      <c r="F24" s="43"/>
      <c r="G24" s="43"/>
      <c r="H24" s="1"/>
      <c r="I24" s="1"/>
      <c r="J24" s="3"/>
      <c r="K24" s="3"/>
      <c r="L24" s="3"/>
      <c r="M24" s="3"/>
      <c r="N24" s="3"/>
    </row>
    <row r="25" spans="1:14" ht="30.75" customHeight="1">
      <c r="A25" s="1"/>
      <c r="B25" s="693" t="s">
        <v>47</v>
      </c>
      <c r="C25" s="693"/>
      <c r="D25" s="693"/>
      <c r="E25" s="693"/>
      <c r="F25" s="693"/>
      <c r="G25" s="693"/>
      <c r="H25" s="693"/>
      <c r="I25" s="693"/>
      <c r="J25" s="693"/>
      <c r="K25" s="693"/>
      <c r="L25" s="693"/>
      <c r="M25" s="693"/>
      <c r="N25" s="693"/>
    </row>
  </sheetData>
  <mergeCells count="25">
    <mergeCell ref="B20:F20"/>
    <mergeCell ref="B21:F21"/>
    <mergeCell ref="B22:F22"/>
    <mergeCell ref="B23:F23"/>
    <mergeCell ref="B25:N25"/>
    <mergeCell ref="D3:H3"/>
    <mergeCell ref="L5:N5"/>
    <mergeCell ref="B14:F14"/>
    <mergeCell ref="B15:F15"/>
    <mergeCell ref="B16:F16"/>
    <mergeCell ref="B6:B7"/>
    <mergeCell ref="C6:F7"/>
    <mergeCell ref="G6:H6"/>
    <mergeCell ref="I6:J6"/>
    <mergeCell ref="K6:L6"/>
    <mergeCell ref="M6:N6"/>
    <mergeCell ref="B17:F17"/>
    <mergeCell ref="B18:F18"/>
    <mergeCell ref="B19:F19"/>
    <mergeCell ref="B8:F8"/>
    <mergeCell ref="B9:F9"/>
    <mergeCell ref="B10:F10"/>
    <mergeCell ref="B11:F11"/>
    <mergeCell ref="B12:F12"/>
    <mergeCell ref="B13:F13"/>
  </mergeCells>
  <pageMargins left="0.70866141732283472" right="0.70866141732283472" top="0.74803149606299213" bottom="0.74803149606299213" header="0.31496062992125984" footer="0.31496062992125984"/>
  <pageSetup paperSize="9" scale="85" orientation="landscape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K19"/>
  <sheetViews>
    <sheetView workbookViewId="0"/>
  </sheetViews>
  <sheetFormatPr defaultRowHeight="12.75"/>
  <cols>
    <col min="1" max="1" width="3" style="544" customWidth="1"/>
    <col min="2" max="2" width="9.140625" style="548"/>
    <col min="3" max="3" width="57.85546875" style="548" customWidth="1"/>
    <col min="4" max="4" width="8.42578125" style="548" bestFit="1" customWidth="1"/>
    <col min="5" max="5" width="8.42578125" style="548" customWidth="1"/>
    <col min="6" max="6" width="7.7109375" style="548" customWidth="1"/>
    <col min="7" max="7" width="8.140625" style="548" customWidth="1"/>
    <col min="8" max="8" width="9.85546875" style="548" customWidth="1"/>
    <col min="9" max="9" width="9" style="548" customWidth="1"/>
    <col min="10" max="10" width="8.5703125" style="548" customWidth="1"/>
    <col min="11" max="11" width="9.7109375" style="548" customWidth="1"/>
    <col min="12" max="16384" width="9.140625" style="548"/>
  </cols>
  <sheetData>
    <row r="1" spans="2:11" s="544" customFormat="1" ht="15" customHeight="1">
      <c r="B1" s="545"/>
      <c r="C1" s="545"/>
      <c r="D1" s="546"/>
      <c r="E1" s="546"/>
      <c r="F1" s="546"/>
      <c r="G1" s="546"/>
      <c r="H1" s="546"/>
      <c r="I1" s="546"/>
      <c r="J1" s="844" t="s">
        <v>352</v>
      </c>
      <c r="K1" s="844"/>
    </row>
    <row r="2" spans="2:11" s="544" customFormat="1" ht="15" customHeight="1">
      <c r="B2" s="844" t="s">
        <v>353</v>
      </c>
      <c r="C2" s="844"/>
      <c r="D2" s="844"/>
      <c r="E2" s="844"/>
      <c r="F2" s="844"/>
      <c r="G2" s="844"/>
      <c r="H2" s="844"/>
      <c r="I2" s="844"/>
      <c r="J2" s="844"/>
      <c r="K2" s="844"/>
    </row>
    <row r="3" spans="2:11" s="544" customFormat="1" ht="13.5" customHeight="1" thickBot="1">
      <c r="B3" s="547"/>
      <c r="C3" s="547"/>
      <c r="D3" s="546"/>
      <c r="E3" s="546"/>
      <c r="F3" s="546"/>
      <c r="G3" s="546"/>
      <c r="H3" s="546"/>
      <c r="I3" s="845" t="s">
        <v>2</v>
      </c>
      <c r="J3" s="845"/>
      <c r="K3" s="845"/>
    </row>
    <row r="4" spans="2:11" ht="13.5" customHeight="1" thickBot="1">
      <c r="B4" s="846" t="s">
        <v>354</v>
      </c>
      <c r="C4" s="846" t="s">
        <v>69</v>
      </c>
      <c r="D4" s="848">
        <v>40359</v>
      </c>
      <c r="E4" s="849"/>
      <c r="F4" s="849"/>
      <c r="G4" s="850"/>
      <c r="H4" s="848">
        <v>40451</v>
      </c>
      <c r="I4" s="849"/>
      <c r="J4" s="849"/>
      <c r="K4" s="850"/>
    </row>
    <row r="5" spans="2:11" ht="48.75" customHeight="1" thickBot="1">
      <c r="B5" s="847"/>
      <c r="C5" s="847"/>
      <c r="D5" s="549" t="s">
        <v>4</v>
      </c>
      <c r="E5" s="550" t="s">
        <v>5</v>
      </c>
      <c r="F5" s="551" t="s">
        <v>6</v>
      </c>
      <c r="G5" s="552" t="s">
        <v>7</v>
      </c>
      <c r="H5" s="549" t="s">
        <v>4</v>
      </c>
      <c r="I5" s="550" t="s">
        <v>5</v>
      </c>
      <c r="J5" s="551" t="s">
        <v>6</v>
      </c>
      <c r="K5" s="552" t="s">
        <v>7</v>
      </c>
    </row>
    <row r="6" spans="2:11">
      <c r="B6" s="553" t="s">
        <v>355</v>
      </c>
      <c r="C6" s="554" t="s">
        <v>356</v>
      </c>
      <c r="D6" s="838"/>
      <c r="E6" s="839"/>
      <c r="F6" s="839"/>
      <c r="G6" s="840"/>
      <c r="H6" s="838"/>
      <c r="I6" s="839"/>
      <c r="J6" s="839"/>
      <c r="K6" s="840"/>
    </row>
    <row r="7" spans="2:11">
      <c r="B7" s="555">
        <v>1</v>
      </c>
      <c r="C7" s="556" t="s">
        <v>357</v>
      </c>
      <c r="D7" s="557">
        <v>121787.16254999999</v>
      </c>
      <c r="E7" s="558">
        <v>51453.530123000004</v>
      </c>
      <c r="F7" s="559">
        <v>8726.7232769999882</v>
      </c>
      <c r="G7" s="560">
        <v>181967.41595</v>
      </c>
      <c r="H7" s="557">
        <v>124205.66434999999</v>
      </c>
      <c r="I7" s="558">
        <v>57160.719815999997</v>
      </c>
      <c r="J7" s="559">
        <v>4985.2688239999861</v>
      </c>
      <c r="K7" s="560">
        <v>186351.65299</v>
      </c>
    </row>
    <row r="8" spans="2:11">
      <c r="B8" s="555">
        <v>2</v>
      </c>
      <c r="C8" s="556" t="s">
        <v>358</v>
      </c>
      <c r="D8" s="557">
        <v>22109.096383879998</v>
      </c>
      <c r="E8" s="558">
        <v>4298.0041159000002</v>
      </c>
      <c r="F8" s="559">
        <v>497.69149149999583</v>
      </c>
      <c r="G8" s="560">
        <v>26904.791991279995</v>
      </c>
      <c r="H8" s="557">
        <v>22542.960381000001</v>
      </c>
      <c r="I8" s="558">
        <v>4521.7527817499995</v>
      </c>
      <c r="J8" s="559">
        <v>355.66558250000139</v>
      </c>
      <c r="K8" s="560">
        <v>27420.37874525</v>
      </c>
    </row>
    <row r="9" spans="2:11">
      <c r="B9" s="561">
        <v>3</v>
      </c>
      <c r="C9" s="562" t="s">
        <v>359</v>
      </c>
      <c r="D9" s="563">
        <v>143896.25893387999</v>
      </c>
      <c r="E9" s="564">
        <v>55751.5342389</v>
      </c>
      <c r="F9" s="565">
        <v>9224.4147684999771</v>
      </c>
      <c r="G9" s="566">
        <v>208872.20794127998</v>
      </c>
      <c r="H9" s="563">
        <v>146748.62473100002</v>
      </c>
      <c r="I9" s="564">
        <v>61682.472597749998</v>
      </c>
      <c r="J9" s="565">
        <v>5340.9344064999896</v>
      </c>
      <c r="K9" s="566">
        <v>213772.03173525</v>
      </c>
    </row>
    <row r="10" spans="2:11">
      <c r="B10" s="555">
        <v>4</v>
      </c>
      <c r="C10" s="556" t="s">
        <v>360</v>
      </c>
      <c r="D10" s="557">
        <v>11511.7007147104</v>
      </c>
      <c r="E10" s="558">
        <v>4460.122739112001</v>
      </c>
      <c r="F10" s="559">
        <v>737.95318147999797</v>
      </c>
      <c r="G10" s="560">
        <v>16709.776635302398</v>
      </c>
      <c r="H10" s="557">
        <v>11739.88997848</v>
      </c>
      <c r="I10" s="558">
        <v>4934.5978078199996</v>
      </c>
      <c r="J10" s="559">
        <v>427.27475251999869</v>
      </c>
      <c r="K10" s="560">
        <v>17101.762538819999</v>
      </c>
    </row>
    <row r="11" spans="2:11">
      <c r="B11" s="567" t="s">
        <v>361</v>
      </c>
      <c r="C11" s="568" t="s">
        <v>362</v>
      </c>
      <c r="D11" s="841"/>
      <c r="E11" s="842"/>
      <c r="F11" s="842"/>
      <c r="G11" s="843"/>
      <c r="H11" s="841"/>
      <c r="I11" s="842"/>
      <c r="J11" s="842"/>
      <c r="K11" s="843"/>
    </row>
    <row r="12" spans="2:11">
      <c r="B12" s="555">
        <v>5</v>
      </c>
      <c r="C12" s="569" t="s">
        <v>363</v>
      </c>
      <c r="D12" s="557">
        <v>8779.7600878855792</v>
      </c>
      <c r="E12" s="558">
        <v>2134.9698880170008</v>
      </c>
      <c r="F12" s="559">
        <v>2417.6169764639958</v>
      </c>
      <c r="G12" s="560">
        <v>13332.346952366575</v>
      </c>
      <c r="H12" s="557">
        <v>9063.1947851639998</v>
      </c>
      <c r="I12" s="558">
        <v>4092.1562434441798</v>
      </c>
      <c r="J12" s="559">
        <v>669.9484973709998</v>
      </c>
      <c r="K12" s="560">
        <v>13825.299525979181</v>
      </c>
    </row>
    <row r="13" spans="2:11">
      <c r="B13" s="555">
        <v>6</v>
      </c>
      <c r="C13" s="569" t="s">
        <v>364</v>
      </c>
      <c r="D13" s="557">
        <v>0</v>
      </c>
      <c r="E13" s="558">
        <v>3.5999999999999997E-2</v>
      </c>
      <c r="F13" s="559">
        <v>0</v>
      </c>
      <c r="G13" s="560">
        <v>3.5999999999999997E-2</v>
      </c>
      <c r="H13" s="557">
        <v>0</v>
      </c>
      <c r="I13" s="558">
        <v>36</v>
      </c>
      <c r="J13" s="559">
        <v>0</v>
      </c>
      <c r="K13" s="560">
        <f>H13+I13+J13</f>
        <v>36</v>
      </c>
    </row>
    <row r="14" spans="2:11">
      <c r="B14" s="561">
        <v>7</v>
      </c>
      <c r="C14" s="570" t="s">
        <v>365</v>
      </c>
      <c r="D14" s="563">
        <v>8779.7600878855792</v>
      </c>
      <c r="E14" s="564">
        <v>2135.0058880170009</v>
      </c>
      <c r="F14" s="565">
        <v>2417.6169764639958</v>
      </c>
      <c r="G14" s="566">
        <v>13332.382952366575</v>
      </c>
      <c r="H14" s="563">
        <f>H12+H13</f>
        <v>9063.1947851639998</v>
      </c>
      <c r="I14" s="564">
        <f>I12+I13</f>
        <v>4128.1562434441803</v>
      </c>
      <c r="J14" s="571">
        <f>J12+J13</f>
        <v>669.9484973709998</v>
      </c>
      <c r="K14" s="566">
        <f>K12+K13</f>
        <v>13861.299525979181</v>
      </c>
    </row>
    <row r="15" spans="2:11">
      <c r="B15" s="555">
        <v>8</v>
      </c>
      <c r="C15" s="569" t="s">
        <v>366</v>
      </c>
      <c r="D15" s="557">
        <v>702.38080703084631</v>
      </c>
      <c r="E15" s="558">
        <v>170.80047104136003</v>
      </c>
      <c r="F15" s="559">
        <v>193.40935811712001</v>
      </c>
      <c r="G15" s="560">
        <v>1066.5906361893262</v>
      </c>
      <c r="H15" s="557">
        <v>725</v>
      </c>
      <c r="I15" s="558">
        <v>327</v>
      </c>
      <c r="J15" s="559">
        <v>54</v>
      </c>
      <c r="K15" s="560">
        <v>1106</v>
      </c>
    </row>
    <row r="16" spans="2:11">
      <c r="B16" s="567" t="s">
        <v>367</v>
      </c>
      <c r="C16" s="572" t="s">
        <v>368</v>
      </c>
      <c r="D16" s="573">
        <v>152676.01902176556</v>
      </c>
      <c r="E16" s="574">
        <v>57886.540126917003</v>
      </c>
      <c r="F16" s="575">
        <v>11642.031744963973</v>
      </c>
      <c r="G16" s="576">
        <v>222204.59089364656</v>
      </c>
      <c r="H16" s="573">
        <v>155811.81951616402</v>
      </c>
      <c r="I16" s="574">
        <v>65774.664841194171</v>
      </c>
      <c r="J16" s="575">
        <v>6010.8829038710073</v>
      </c>
      <c r="K16" s="576">
        <v>227597.3672612292</v>
      </c>
    </row>
    <row r="17" spans="2:11">
      <c r="B17" s="555">
        <v>9</v>
      </c>
      <c r="C17" s="569" t="s">
        <v>369</v>
      </c>
      <c r="D17" s="557">
        <v>12214.081521741246</v>
      </c>
      <c r="E17" s="558">
        <v>4630.9232101533607</v>
      </c>
      <c r="F17" s="559">
        <v>931.36253959711803</v>
      </c>
      <c r="G17" s="560">
        <v>17776.367271491723</v>
      </c>
      <c r="H17" s="557">
        <v>12464.945561293122</v>
      </c>
      <c r="I17" s="558">
        <v>5261.9731872955354</v>
      </c>
      <c r="J17" s="559">
        <v>480.87063230967709</v>
      </c>
      <c r="K17" s="560">
        <v>18207.789380898335</v>
      </c>
    </row>
    <row r="18" spans="2:11" ht="13.5" thickBot="1">
      <c r="B18" s="577" t="s">
        <v>370</v>
      </c>
      <c r="C18" s="578" t="s">
        <v>371</v>
      </c>
      <c r="D18" s="579">
        <v>21892.776000000002</v>
      </c>
      <c r="E18" s="580">
        <v>9793.9492300000002</v>
      </c>
      <c r="F18" s="581">
        <v>5053.1656300000068</v>
      </c>
      <c r="G18" s="582">
        <v>36739.890860000007</v>
      </c>
      <c r="H18" s="579">
        <v>22301.577000000001</v>
      </c>
      <c r="I18" s="580">
        <v>11453.494745000002</v>
      </c>
      <c r="J18" s="581">
        <v>3547.6672800000051</v>
      </c>
      <c r="K18" s="582">
        <v>37302.739025000003</v>
      </c>
    </row>
    <row r="19" spans="2:11" ht="13.5" thickBot="1">
      <c r="B19" s="583" t="s">
        <v>372</v>
      </c>
      <c r="C19" s="584" t="s">
        <v>373</v>
      </c>
      <c r="D19" s="585">
        <v>0.14339367858994906</v>
      </c>
      <c r="E19" s="586">
        <v>0.16919216813661064</v>
      </c>
      <c r="F19" s="587">
        <v>0.43404499667215468</v>
      </c>
      <c r="G19" s="588">
        <v>0.165342627315854</v>
      </c>
      <c r="H19" s="585">
        <v>0.14313148430749453</v>
      </c>
      <c r="I19" s="586">
        <v>0.17413231633567769</v>
      </c>
      <c r="J19" s="589">
        <v>0.59020735168793725</v>
      </c>
      <c r="K19" s="588">
        <v>0.16389793728231083</v>
      </c>
    </row>
  </sheetData>
  <mergeCells count="11">
    <mergeCell ref="D6:G6"/>
    <mergeCell ref="H6:K6"/>
    <mergeCell ref="D11:G11"/>
    <mergeCell ref="H11:K11"/>
    <mergeCell ref="J1:K1"/>
    <mergeCell ref="B2:K2"/>
    <mergeCell ref="I3:K3"/>
    <mergeCell ref="B4:B5"/>
    <mergeCell ref="C4:C5"/>
    <mergeCell ref="D4:G4"/>
    <mergeCell ref="H4:K4"/>
  </mergeCells>
  <pageMargins left="0.28999999999999998" right="0.17" top="0.74803149606299213" bottom="0.74803149606299213" header="0.31496062992125984" footer="0.31496062992125984"/>
  <pageSetup paperSize="9" orientation="landscape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K68"/>
  <sheetViews>
    <sheetView workbookViewId="0"/>
  </sheetViews>
  <sheetFormatPr defaultRowHeight="12.75"/>
  <cols>
    <col min="1" max="1" width="6" style="590" customWidth="1"/>
    <col min="2" max="2" width="6.7109375" style="548" customWidth="1"/>
    <col min="3" max="3" width="73.5703125" style="548" customWidth="1"/>
    <col min="4" max="4" width="11.28515625" style="548" bestFit="1" customWidth="1"/>
    <col min="5" max="6" width="10.140625" style="593" bestFit="1" customWidth="1"/>
    <col min="7" max="8" width="11.28515625" style="593" bestFit="1" customWidth="1"/>
    <col min="9" max="10" width="10.140625" style="593" bestFit="1" customWidth="1"/>
    <col min="11" max="11" width="11.28515625" style="593" bestFit="1" customWidth="1"/>
    <col min="12" max="16384" width="9.140625" style="593"/>
  </cols>
  <sheetData>
    <row r="1" spans="2:11" s="590" customFormat="1" ht="12.75" customHeight="1">
      <c r="B1" s="546"/>
      <c r="C1" s="546"/>
      <c r="D1" s="546"/>
      <c r="E1" s="591"/>
      <c r="F1" s="591"/>
      <c r="G1" s="591"/>
      <c r="H1" s="591"/>
      <c r="I1" s="591"/>
      <c r="J1" s="844" t="s">
        <v>374</v>
      </c>
      <c r="K1" s="844"/>
    </row>
    <row r="2" spans="2:11" s="590" customFormat="1" ht="17.25" customHeight="1">
      <c r="B2" s="844" t="s">
        <v>375</v>
      </c>
      <c r="C2" s="844"/>
      <c r="D2" s="844"/>
      <c r="E2" s="844"/>
      <c r="F2" s="844"/>
      <c r="G2" s="844"/>
      <c r="H2" s="844"/>
      <c r="I2" s="844"/>
      <c r="J2" s="844"/>
      <c r="K2" s="844"/>
    </row>
    <row r="3" spans="2:11" s="590" customFormat="1" ht="13.5" customHeight="1" thickBot="1">
      <c r="B3" s="546"/>
      <c r="C3" s="592"/>
      <c r="D3" s="546"/>
      <c r="E3" s="591"/>
      <c r="F3" s="591"/>
      <c r="G3" s="591"/>
      <c r="H3" s="591"/>
      <c r="I3" s="851" t="s">
        <v>2</v>
      </c>
      <c r="J3" s="851"/>
      <c r="K3" s="851"/>
    </row>
    <row r="4" spans="2:11" ht="15.75" customHeight="1" thickBot="1">
      <c r="B4" s="852" t="s">
        <v>354</v>
      </c>
      <c r="C4" s="852" t="s">
        <v>69</v>
      </c>
      <c r="D4" s="854">
        <v>40359</v>
      </c>
      <c r="E4" s="855"/>
      <c r="F4" s="855"/>
      <c r="G4" s="856"/>
      <c r="H4" s="854">
        <v>40451</v>
      </c>
      <c r="I4" s="855"/>
      <c r="J4" s="855"/>
      <c r="K4" s="856"/>
    </row>
    <row r="5" spans="2:11" ht="42" customHeight="1" thickBot="1">
      <c r="B5" s="853"/>
      <c r="C5" s="853"/>
      <c r="D5" s="594" t="s">
        <v>4</v>
      </c>
      <c r="E5" s="595" t="s">
        <v>5</v>
      </c>
      <c r="F5" s="596" t="s">
        <v>6</v>
      </c>
      <c r="G5" s="597" t="s">
        <v>7</v>
      </c>
      <c r="H5" s="594" t="s">
        <v>4</v>
      </c>
      <c r="I5" s="595" t="s">
        <v>5</v>
      </c>
      <c r="J5" s="596" t="s">
        <v>6</v>
      </c>
      <c r="K5" s="597" t="s">
        <v>7</v>
      </c>
    </row>
    <row r="6" spans="2:11" ht="12.75" customHeight="1">
      <c r="B6" s="861" t="s">
        <v>376</v>
      </c>
      <c r="C6" s="862"/>
      <c r="D6" s="863"/>
      <c r="E6" s="864"/>
      <c r="F6" s="864"/>
      <c r="G6" s="865"/>
      <c r="H6" s="863"/>
      <c r="I6" s="864"/>
      <c r="J6" s="864"/>
      <c r="K6" s="865"/>
    </row>
    <row r="7" spans="2:11" ht="25.5">
      <c r="B7" s="598">
        <v>1</v>
      </c>
      <c r="C7" s="599" t="s">
        <v>377</v>
      </c>
      <c r="D7" s="600">
        <v>8762.5040000000008</v>
      </c>
      <c r="E7" s="601">
        <v>7007.1782800000001</v>
      </c>
      <c r="F7" s="602">
        <v>5821.7135999999991</v>
      </c>
      <c r="G7" s="603">
        <v>21591.39588</v>
      </c>
      <c r="H7" s="600">
        <v>8762.5040000000008</v>
      </c>
      <c r="I7" s="601">
        <v>8508.468280000001</v>
      </c>
      <c r="J7" s="602">
        <v>4733.9165999999977</v>
      </c>
      <c r="K7" s="603">
        <f>H7+I7+J7</f>
        <v>22004.888879999999</v>
      </c>
    </row>
    <row r="8" spans="2:11">
      <c r="B8" s="598">
        <v>1.1000000000000001</v>
      </c>
      <c r="C8" s="599" t="s">
        <v>378</v>
      </c>
      <c r="D8" s="600">
        <v>6379.4449999999997</v>
      </c>
      <c r="E8" s="601">
        <v>5737.7384000000002</v>
      </c>
      <c r="F8" s="602">
        <v>5818.5015999999996</v>
      </c>
      <c r="G8" s="603">
        <v>17935.684999999998</v>
      </c>
      <c r="H8" s="600">
        <v>6379.4449999999997</v>
      </c>
      <c r="I8" s="601">
        <v>7239.0284000000001</v>
      </c>
      <c r="J8" s="602">
        <v>4730.7046</v>
      </c>
      <c r="K8" s="603">
        <f>H8+I8+J8</f>
        <v>18349.178</v>
      </c>
    </row>
    <row r="9" spans="2:11">
      <c r="B9" s="598" t="s">
        <v>379</v>
      </c>
      <c r="C9" s="599" t="s">
        <v>380</v>
      </c>
      <c r="D9" s="600">
        <v>6379.4449999999997</v>
      </c>
      <c r="E9" s="601">
        <v>5734.1444000000001</v>
      </c>
      <c r="F9" s="602">
        <v>5818.5015999999996</v>
      </c>
      <c r="G9" s="603">
        <v>17932.091</v>
      </c>
      <c r="H9" s="600">
        <v>6379.4449999999997</v>
      </c>
      <c r="I9" s="601">
        <v>7235.4344000000001</v>
      </c>
      <c r="J9" s="602">
        <v>4730.7046</v>
      </c>
      <c r="K9" s="603">
        <f t="shared" ref="K9:K33" si="0">H9+I9+J9</f>
        <v>18345.583999999999</v>
      </c>
    </row>
    <row r="10" spans="2:11">
      <c r="B10" s="598" t="s">
        <v>381</v>
      </c>
      <c r="C10" s="599" t="s">
        <v>382</v>
      </c>
      <c r="D10" s="600">
        <v>0</v>
      </c>
      <c r="E10" s="601">
        <v>3.5939999999999999</v>
      </c>
      <c r="F10" s="602">
        <v>0</v>
      </c>
      <c r="G10" s="603">
        <v>3.5939999999999999</v>
      </c>
      <c r="H10" s="600">
        <v>0</v>
      </c>
      <c r="I10" s="601">
        <v>3.5939999999999999</v>
      </c>
      <c r="J10" s="602">
        <v>0</v>
      </c>
      <c r="K10" s="603">
        <f t="shared" si="0"/>
        <v>3.5939999999999999</v>
      </c>
    </row>
    <row r="11" spans="2:11">
      <c r="B11" s="598" t="s">
        <v>383</v>
      </c>
      <c r="C11" s="599" t="s">
        <v>384</v>
      </c>
      <c r="D11" s="600">
        <v>2383.0590000000002</v>
      </c>
      <c r="E11" s="601">
        <v>1269.4398799999999</v>
      </c>
      <c r="F11" s="602">
        <v>3.2120000000000002</v>
      </c>
      <c r="G11" s="603">
        <v>3655.7108800000001</v>
      </c>
      <c r="H11" s="600">
        <v>2383.0590000000002</v>
      </c>
      <c r="I11" s="601">
        <v>1269.4398799999999</v>
      </c>
      <c r="J11" s="602">
        <v>3.2120000000000002</v>
      </c>
      <c r="K11" s="603">
        <f t="shared" si="0"/>
        <v>3655.7108800000001</v>
      </c>
    </row>
    <row r="12" spans="2:11">
      <c r="B12" s="598" t="s">
        <v>385</v>
      </c>
      <c r="C12" s="599" t="s">
        <v>386</v>
      </c>
      <c r="D12" s="600">
        <v>2383.0590000000002</v>
      </c>
      <c r="E12" s="601">
        <v>1269.4398799999999</v>
      </c>
      <c r="F12" s="602">
        <v>2.6880000000000002</v>
      </c>
      <c r="G12" s="603">
        <v>3655.1868800000002</v>
      </c>
      <c r="H12" s="600">
        <v>2383.0590000000002</v>
      </c>
      <c r="I12" s="601">
        <v>1269.4398799999999</v>
      </c>
      <c r="J12" s="602">
        <v>2.6880000000000002</v>
      </c>
      <c r="K12" s="603">
        <f t="shared" si="0"/>
        <v>3655.1868800000002</v>
      </c>
    </row>
    <row r="13" spans="2:11">
      <c r="B13" s="598" t="s">
        <v>387</v>
      </c>
      <c r="C13" s="599" t="s">
        <v>388</v>
      </c>
      <c r="D13" s="600">
        <v>0</v>
      </c>
      <c r="E13" s="601">
        <v>0</v>
      </c>
      <c r="F13" s="602">
        <v>0.52400000000000002</v>
      </c>
      <c r="G13" s="603">
        <v>0.52400000000000002</v>
      </c>
      <c r="H13" s="600">
        <v>0</v>
      </c>
      <c r="I13" s="601">
        <v>0</v>
      </c>
      <c r="J13" s="602">
        <v>0.52400000000000002</v>
      </c>
      <c r="K13" s="603">
        <f t="shared" si="0"/>
        <v>0.52400000000000002</v>
      </c>
    </row>
    <row r="14" spans="2:11">
      <c r="B14" s="598" t="s">
        <v>389</v>
      </c>
      <c r="C14" s="599" t="s">
        <v>390</v>
      </c>
      <c r="D14" s="600">
        <v>9203.7000000000007</v>
      </c>
      <c r="E14" s="601">
        <v>1581.6047699999999</v>
      </c>
      <c r="F14" s="602">
        <v>-407.16263999999921</v>
      </c>
      <c r="G14" s="603">
        <v>10378.142130000002</v>
      </c>
      <c r="H14" s="600">
        <v>9203.7000000000007</v>
      </c>
      <c r="I14" s="601">
        <v>1958.69877</v>
      </c>
      <c r="J14" s="602">
        <v>-775.81663999999921</v>
      </c>
      <c r="K14" s="603">
        <f t="shared" si="0"/>
        <v>10386.582130000001</v>
      </c>
    </row>
    <row r="15" spans="2:11">
      <c r="B15" s="598" t="s">
        <v>329</v>
      </c>
      <c r="C15" s="599" t="s">
        <v>391</v>
      </c>
      <c r="D15" s="600">
        <v>5924.2719999999999</v>
      </c>
      <c r="E15" s="601">
        <v>1093.7036699999999</v>
      </c>
      <c r="F15" s="602">
        <v>469.88312000000013</v>
      </c>
      <c r="G15" s="603">
        <v>7487.8587900000002</v>
      </c>
      <c r="H15" s="600">
        <v>5924.2719999999999</v>
      </c>
      <c r="I15" s="601">
        <v>1470.7976699999999</v>
      </c>
      <c r="J15" s="602">
        <v>101.24612000000012</v>
      </c>
      <c r="K15" s="603">
        <f t="shared" si="0"/>
        <v>7496.3157899999997</v>
      </c>
    </row>
    <row r="16" spans="2:11">
      <c r="B16" s="598" t="s">
        <v>330</v>
      </c>
      <c r="C16" s="599" t="s">
        <v>392</v>
      </c>
      <c r="D16" s="600">
        <v>3279.4279999999999</v>
      </c>
      <c r="E16" s="601">
        <v>698.43110000000001</v>
      </c>
      <c r="F16" s="602">
        <v>12.148000000000117</v>
      </c>
      <c r="G16" s="603">
        <v>3990.0070999999998</v>
      </c>
      <c r="H16" s="600">
        <v>3279.4279999999999</v>
      </c>
      <c r="I16" s="601">
        <v>698.43110000000001</v>
      </c>
      <c r="J16" s="602">
        <v>12.148000000000117</v>
      </c>
      <c r="K16" s="603">
        <f t="shared" si="0"/>
        <v>3990.0070999999998</v>
      </c>
    </row>
    <row r="17" spans="2:11">
      <c r="B17" s="598" t="s">
        <v>393</v>
      </c>
      <c r="C17" s="599" t="s">
        <v>394</v>
      </c>
      <c r="D17" s="600">
        <v>0</v>
      </c>
      <c r="E17" s="601">
        <v>-210.53</v>
      </c>
      <c r="F17" s="602">
        <v>-888.86476000000005</v>
      </c>
      <c r="G17" s="603">
        <v>-1099.3947600000001</v>
      </c>
      <c r="H17" s="600">
        <v>0</v>
      </c>
      <c r="I17" s="601">
        <v>-210.53</v>
      </c>
      <c r="J17" s="602">
        <v>-888.86476000000005</v>
      </c>
      <c r="K17" s="603">
        <f t="shared" si="0"/>
        <v>-1099.3947600000001</v>
      </c>
    </row>
    <row r="18" spans="2:11">
      <c r="B18" s="598" t="s">
        <v>395</v>
      </c>
      <c r="C18" s="599" t="s">
        <v>396</v>
      </c>
      <c r="D18" s="600">
        <v>0</v>
      </c>
      <c r="E18" s="601">
        <v>0</v>
      </c>
      <c r="F18" s="602">
        <v>0</v>
      </c>
      <c r="G18" s="603">
        <v>0</v>
      </c>
      <c r="H18" s="600">
        <v>0</v>
      </c>
      <c r="I18" s="601">
        <v>0</v>
      </c>
      <c r="J18" s="602">
        <v>0</v>
      </c>
      <c r="K18" s="603">
        <f t="shared" si="0"/>
        <v>0</v>
      </c>
    </row>
    <row r="19" spans="2:11">
      <c r="B19" s="598" t="s">
        <v>397</v>
      </c>
      <c r="C19" s="599" t="s">
        <v>398</v>
      </c>
      <c r="D19" s="600">
        <v>0</v>
      </c>
      <c r="E19" s="601">
        <v>0</v>
      </c>
      <c r="F19" s="602">
        <v>-0.32900000000000001</v>
      </c>
      <c r="G19" s="603">
        <v>-0.32900000000000001</v>
      </c>
      <c r="H19" s="600">
        <v>0</v>
      </c>
      <c r="I19" s="601">
        <v>0</v>
      </c>
      <c r="J19" s="604" t="s">
        <v>399</v>
      </c>
      <c r="K19" s="605" t="s">
        <v>399</v>
      </c>
    </row>
    <row r="20" spans="2:11">
      <c r="B20" s="598" t="s">
        <v>400</v>
      </c>
      <c r="C20" s="599" t="s">
        <v>401</v>
      </c>
      <c r="D20" s="600">
        <v>0</v>
      </c>
      <c r="E20" s="601">
        <v>0</v>
      </c>
      <c r="F20" s="602">
        <v>0</v>
      </c>
      <c r="G20" s="603">
        <v>0</v>
      </c>
      <c r="H20" s="600">
        <v>0</v>
      </c>
      <c r="I20" s="601">
        <v>0</v>
      </c>
      <c r="J20" s="602">
        <v>0</v>
      </c>
      <c r="K20" s="603">
        <f t="shared" si="0"/>
        <v>0</v>
      </c>
    </row>
    <row r="21" spans="2:11">
      <c r="B21" s="598" t="s">
        <v>402</v>
      </c>
      <c r="C21" s="599" t="s">
        <v>403</v>
      </c>
      <c r="D21" s="600">
        <v>0</v>
      </c>
      <c r="E21" s="601">
        <v>0</v>
      </c>
      <c r="F21" s="602">
        <v>0</v>
      </c>
      <c r="G21" s="603">
        <v>0</v>
      </c>
      <c r="H21" s="600">
        <v>0</v>
      </c>
      <c r="I21" s="601">
        <v>0</v>
      </c>
      <c r="J21" s="602">
        <v>0</v>
      </c>
      <c r="K21" s="603">
        <f t="shared" si="0"/>
        <v>0</v>
      </c>
    </row>
    <row r="22" spans="2:11">
      <c r="B22" s="598" t="s">
        <v>404</v>
      </c>
      <c r="C22" s="599" t="s">
        <v>405</v>
      </c>
      <c r="D22" s="600">
        <v>0</v>
      </c>
      <c r="E22" s="601">
        <v>0</v>
      </c>
      <c r="F22" s="602">
        <v>0</v>
      </c>
      <c r="G22" s="603">
        <v>0</v>
      </c>
      <c r="H22" s="600">
        <v>0</v>
      </c>
      <c r="I22" s="601">
        <v>0</v>
      </c>
      <c r="J22" s="602">
        <v>0</v>
      </c>
      <c r="K22" s="603">
        <f t="shared" si="0"/>
        <v>0</v>
      </c>
    </row>
    <row r="23" spans="2:11">
      <c r="B23" s="598" t="s">
        <v>406</v>
      </c>
      <c r="C23" s="599" t="s">
        <v>407</v>
      </c>
      <c r="D23" s="600">
        <v>0</v>
      </c>
      <c r="E23" s="601">
        <v>0</v>
      </c>
      <c r="F23" s="602">
        <v>0</v>
      </c>
      <c r="G23" s="603">
        <v>0</v>
      </c>
      <c r="H23" s="600">
        <v>0</v>
      </c>
      <c r="I23" s="601">
        <v>0</v>
      </c>
      <c r="J23" s="602">
        <v>0</v>
      </c>
      <c r="K23" s="603">
        <f t="shared" si="0"/>
        <v>0</v>
      </c>
    </row>
    <row r="24" spans="2:11">
      <c r="B24" s="598" t="s">
        <v>408</v>
      </c>
      <c r="C24" s="599" t="s">
        <v>409</v>
      </c>
      <c r="D24" s="600">
        <v>68.194000000000003</v>
      </c>
      <c r="E24" s="601">
        <v>383.45307000000003</v>
      </c>
      <c r="F24" s="602">
        <v>153.72402999999997</v>
      </c>
      <c r="G24" s="603">
        <v>605.37109999999996</v>
      </c>
      <c r="H24" s="600">
        <v>66.290999999999997</v>
      </c>
      <c r="I24" s="601">
        <v>635.45249999999999</v>
      </c>
      <c r="J24" s="602">
        <v>227.12302000000003</v>
      </c>
      <c r="K24" s="603">
        <f t="shared" si="0"/>
        <v>928.86652000000004</v>
      </c>
    </row>
    <row r="25" spans="2:11">
      <c r="B25" s="598" t="s">
        <v>410</v>
      </c>
      <c r="C25" s="599" t="s">
        <v>411</v>
      </c>
      <c r="D25" s="600">
        <v>0</v>
      </c>
      <c r="E25" s="601">
        <v>223.68764000000002</v>
      </c>
      <c r="F25" s="602">
        <v>135.99279999999999</v>
      </c>
      <c r="G25" s="603">
        <v>359.68043999999998</v>
      </c>
      <c r="H25" s="600">
        <v>0</v>
      </c>
      <c r="I25" s="601">
        <v>378.42978000000005</v>
      </c>
      <c r="J25" s="602">
        <v>208.96444999999994</v>
      </c>
      <c r="K25" s="603">
        <f t="shared" si="0"/>
        <v>587.39422999999999</v>
      </c>
    </row>
    <row r="26" spans="2:11">
      <c r="B26" s="598" t="s">
        <v>412</v>
      </c>
      <c r="C26" s="599" t="s">
        <v>413</v>
      </c>
      <c r="D26" s="600">
        <v>0</v>
      </c>
      <c r="E26" s="601">
        <v>0</v>
      </c>
      <c r="F26" s="602">
        <v>0</v>
      </c>
      <c r="G26" s="603">
        <v>0</v>
      </c>
      <c r="H26" s="600">
        <v>0</v>
      </c>
      <c r="I26" s="601">
        <v>0</v>
      </c>
      <c r="J26" s="602">
        <v>0</v>
      </c>
      <c r="K26" s="603">
        <f t="shared" si="0"/>
        <v>0</v>
      </c>
    </row>
    <row r="27" spans="2:11">
      <c r="B27" s="598" t="s">
        <v>414</v>
      </c>
      <c r="C27" s="599" t="s">
        <v>415</v>
      </c>
      <c r="D27" s="600">
        <v>68.194000000000003</v>
      </c>
      <c r="E27" s="601">
        <v>50.8611</v>
      </c>
      <c r="F27" s="602">
        <v>16.887229999999988</v>
      </c>
      <c r="G27" s="603">
        <v>135.94232999999997</v>
      </c>
      <c r="H27" s="600">
        <v>66.290999999999997</v>
      </c>
      <c r="I27" s="601">
        <v>58.836529999999996</v>
      </c>
      <c r="J27" s="602">
        <v>18.146570000000008</v>
      </c>
      <c r="K27" s="603">
        <f t="shared" si="0"/>
        <v>143.2741</v>
      </c>
    </row>
    <row r="28" spans="2:11">
      <c r="B28" s="598" t="s">
        <v>416</v>
      </c>
      <c r="C28" s="599" t="s">
        <v>417</v>
      </c>
      <c r="D28" s="600">
        <v>0</v>
      </c>
      <c r="E28" s="601">
        <v>3.6911799999999997</v>
      </c>
      <c r="F28" s="602">
        <v>0</v>
      </c>
      <c r="G28" s="603">
        <v>3.6911799999999997</v>
      </c>
      <c r="H28" s="600">
        <v>0</v>
      </c>
      <c r="I28" s="601">
        <v>2.0881699999999999</v>
      </c>
      <c r="J28" s="602">
        <v>0</v>
      </c>
      <c r="K28" s="603">
        <f t="shared" si="0"/>
        <v>2.0881699999999999</v>
      </c>
    </row>
    <row r="29" spans="2:11">
      <c r="B29" s="598" t="s">
        <v>418</v>
      </c>
      <c r="C29" s="599" t="s">
        <v>419</v>
      </c>
      <c r="D29" s="600">
        <v>0</v>
      </c>
      <c r="E29" s="601">
        <v>0</v>
      </c>
      <c r="F29" s="602">
        <v>0</v>
      </c>
      <c r="G29" s="603">
        <v>0</v>
      </c>
      <c r="H29" s="600">
        <v>0</v>
      </c>
      <c r="I29" s="601">
        <v>0</v>
      </c>
      <c r="J29" s="602">
        <v>0</v>
      </c>
      <c r="K29" s="603">
        <f t="shared" si="0"/>
        <v>0</v>
      </c>
    </row>
    <row r="30" spans="2:11" ht="25.5">
      <c r="B30" s="598" t="s">
        <v>420</v>
      </c>
      <c r="C30" s="599" t="s">
        <v>421</v>
      </c>
      <c r="D30" s="600">
        <v>0</v>
      </c>
      <c r="E30" s="601">
        <v>105.21315</v>
      </c>
      <c r="F30" s="602">
        <v>0.84399999999999997</v>
      </c>
      <c r="G30" s="603">
        <v>106.05714999999999</v>
      </c>
      <c r="H30" s="600">
        <v>0</v>
      </c>
      <c r="I30" s="601">
        <v>196.09801999999999</v>
      </c>
      <c r="J30" s="602">
        <v>1.2E-2</v>
      </c>
      <c r="K30" s="603">
        <f t="shared" si="0"/>
        <v>196.11001999999999</v>
      </c>
    </row>
    <row r="31" spans="2:11">
      <c r="B31" s="606" t="s">
        <v>422</v>
      </c>
      <c r="C31" s="607" t="s">
        <v>423</v>
      </c>
      <c r="D31" s="608">
        <v>17898.009999999998</v>
      </c>
      <c r="E31" s="609">
        <v>8201.7359800000013</v>
      </c>
      <c r="F31" s="610">
        <v>5260.3029299999962</v>
      </c>
      <c r="G31" s="611">
        <v>31360.048909999998</v>
      </c>
      <c r="H31" s="608">
        <v>17899.913</v>
      </c>
      <c r="I31" s="609">
        <v>9828.1205500000015</v>
      </c>
      <c r="J31" s="610">
        <v>3730.4529399999974</v>
      </c>
      <c r="K31" s="603">
        <f t="shared" si="0"/>
        <v>31458.486489999996</v>
      </c>
    </row>
    <row r="32" spans="2:11" ht="13.5" thickBot="1">
      <c r="B32" s="612" t="s">
        <v>424</v>
      </c>
      <c r="C32" s="613" t="s">
        <v>425</v>
      </c>
      <c r="D32" s="614">
        <v>0</v>
      </c>
      <c r="E32" s="615">
        <v>3.5939999999999999</v>
      </c>
      <c r="F32" s="616">
        <v>0.52400000000000002</v>
      </c>
      <c r="G32" s="617">
        <v>4.1180000000000003</v>
      </c>
      <c r="H32" s="614">
        <v>0</v>
      </c>
      <c r="I32" s="615">
        <v>3.5939999999999999</v>
      </c>
      <c r="J32" s="616">
        <v>0.52400000000000002</v>
      </c>
      <c r="K32" s="618">
        <f t="shared" si="0"/>
        <v>4.1180000000000003</v>
      </c>
    </row>
    <row r="33" spans="1:11" ht="13.5" thickBot="1">
      <c r="B33" s="619" t="s">
        <v>355</v>
      </c>
      <c r="C33" s="620" t="s">
        <v>376</v>
      </c>
      <c r="D33" s="621">
        <v>17898.009999999998</v>
      </c>
      <c r="E33" s="622">
        <v>8205.3299800000004</v>
      </c>
      <c r="F33" s="623">
        <v>5260.8269299999993</v>
      </c>
      <c r="G33" s="624">
        <v>31364.16691</v>
      </c>
      <c r="H33" s="621">
        <v>17899.913</v>
      </c>
      <c r="I33" s="622">
        <v>9831.7145500000006</v>
      </c>
      <c r="J33" s="623">
        <v>3730.9769400000014</v>
      </c>
      <c r="K33" s="625">
        <f t="shared" si="0"/>
        <v>31462.604490000002</v>
      </c>
    </row>
    <row r="34" spans="1:11" ht="12.75" customHeight="1">
      <c r="B34" s="861" t="s">
        <v>426</v>
      </c>
      <c r="C34" s="862"/>
      <c r="D34" s="866"/>
      <c r="E34" s="867"/>
      <c r="F34" s="867"/>
      <c r="G34" s="868"/>
      <c r="H34" s="866"/>
      <c r="I34" s="867"/>
      <c r="J34" s="867"/>
      <c r="K34" s="868"/>
    </row>
    <row r="35" spans="1:11">
      <c r="B35" s="598" t="s">
        <v>427</v>
      </c>
      <c r="C35" s="599" t="s">
        <v>428</v>
      </c>
      <c r="D35" s="600">
        <v>91.43</v>
      </c>
      <c r="E35" s="601">
        <v>50.631999999999998</v>
      </c>
      <c r="F35" s="602">
        <v>0</v>
      </c>
      <c r="G35" s="603">
        <v>142.06200000000001</v>
      </c>
      <c r="H35" s="600">
        <v>91.43</v>
      </c>
      <c r="I35" s="601">
        <v>50.631999999999998</v>
      </c>
      <c r="J35" s="602">
        <v>0</v>
      </c>
      <c r="K35" s="603">
        <f>H35+I35+J35</f>
        <v>142.06200000000001</v>
      </c>
    </row>
    <row r="36" spans="1:11">
      <c r="B36" s="598" t="s">
        <v>294</v>
      </c>
      <c r="C36" s="599" t="s">
        <v>378</v>
      </c>
      <c r="D36" s="600">
        <v>90.977999999999994</v>
      </c>
      <c r="E36" s="601">
        <v>15.542</v>
      </c>
      <c r="F36" s="602">
        <v>0</v>
      </c>
      <c r="G36" s="603">
        <v>106.52</v>
      </c>
      <c r="H36" s="600">
        <v>90.977999999999994</v>
      </c>
      <c r="I36" s="601">
        <v>15.542</v>
      </c>
      <c r="J36" s="602">
        <v>0</v>
      </c>
      <c r="K36" s="603">
        <f t="shared" ref="K36:K42" si="1">H36+I36+J36</f>
        <v>106.52</v>
      </c>
    </row>
    <row r="37" spans="1:11" s="548" customFormat="1">
      <c r="A37" s="544"/>
      <c r="B37" s="598" t="s">
        <v>295</v>
      </c>
      <c r="C37" s="599" t="s">
        <v>384</v>
      </c>
      <c r="D37" s="600">
        <v>0.45200000000000001</v>
      </c>
      <c r="E37" s="601">
        <v>35.090000000000003</v>
      </c>
      <c r="F37" s="602">
        <v>0</v>
      </c>
      <c r="G37" s="603">
        <v>35.542000000000002</v>
      </c>
      <c r="H37" s="600">
        <v>0.45200000000000001</v>
      </c>
      <c r="I37" s="601">
        <v>35.090000000000003</v>
      </c>
      <c r="J37" s="602">
        <v>0</v>
      </c>
      <c r="K37" s="603">
        <f t="shared" si="1"/>
        <v>35.542000000000002</v>
      </c>
    </row>
    <row r="38" spans="1:11" s="548" customFormat="1">
      <c r="A38" s="544"/>
      <c r="B38" s="598" t="s">
        <v>429</v>
      </c>
      <c r="C38" s="599" t="s">
        <v>430</v>
      </c>
      <c r="D38" s="600">
        <v>35.037999999999997</v>
      </c>
      <c r="E38" s="601">
        <v>2.4820000000000002</v>
      </c>
      <c r="F38" s="602">
        <v>0.215</v>
      </c>
      <c r="G38" s="603">
        <v>37.734999999999999</v>
      </c>
      <c r="H38" s="600">
        <v>43.552999999999997</v>
      </c>
      <c r="I38" s="601">
        <v>6.1269999999999998</v>
      </c>
      <c r="J38" s="602">
        <v>0.48599999999999999</v>
      </c>
      <c r="K38" s="603">
        <f t="shared" si="1"/>
        <v>50.165999999999997</v>
      </c>
    </row>
    <row r="39" spans="1:11" s="548" customFormat="1">
      <c r="A39" s="544"/>
      <c r="B39" s="598" t="s">
        <v>431</v>
      </c>
      <c r="C39" s="599" t="s">
        <v>432</v>
      </c>
      <c r="D39" s="600">
        <v>0</v>
      </c>
      <c r="E39" s="601">
        <v>184.64010000000002</v>
      </c>
      <c r="F39" s="602">
        <v>0</v>
      </c>
      <c r="G39" s="603">
        <v>184.64010000000002</v>
      </c>
      <c r="H39" s="600">
        <v>0</v>
      </c>
      <c r="I39" s="601">
        <v>184.90889999999999</v>
      </c>
      <c r="J39" s="602">
        <v>0</v>
      </c>
      <c r="K39" s="603">
        <f t="shared" si="1"/>
        <v>184.90889999999999</v>
      </c>
    </row>
    <row r="40" spans="1:11" s="548" customFormat="1">
      <c r="A40" s="544"/>
      <c r="B40" s="598" t="s">
        <v>433</v>
      </c>
      <c r="C40" s="599" t="s">
        <v>434</v>
      </c>
      <c r="D40" s="600">
        <v>4100.0469999999996</v>
      </c>
      <c r="E40" s="601">
        <v>1846.40165</v>
      </c>
      <c r="F40" s="602">
        <v>55.392029999999792</v>
      </c>
      <c r="G40" s="603">
        <v>6001.8406799999993</v>
      </c>
      <c r="H40" s="600">
        <v>4498.43</v>
      </c>
      <c r="I40" s="601">
        <v>1910.72515</v>
      </c>
      <c r="J40" s="602">
        <v>79.472670000000392</v>
      </c>
      <c r="K40" s="603">
        <f t="shared" si="1"/>
        <v>6488.6278200000006</v>
      </c>
    </row>
    <row r="41" spans="1:11" s="548" customFormat="1" ht="13.5" thickBot="1">
      <c r="A41" s="544"/>
      <c r="B41" s="612" t="s">
        <v>435</v>
      </c>
      <c r="C41" s="613" t="s">
        <v>436</v>
      </c>
      <c r="D41" s="614">
        <v>4100.0469999999996</v>
      </c>
      <c r="E41" s="615">
        <v>1367.52315</v>
      </c>
      <c r="F41" s="616">
        <v>55.392029999999792</v>
      </c>
      <c r="G41" s="617">
        <v>5522.9621799999995</v>
      </c>
      <c r="H41" s="614">
        <v>4498.43</v>
      </c>
      <c r="I41" s="615">
        <v>1396.7642949999999</v>
      </c>
      <c r="J41" s="616">
        <v>79.472669999999923</v>
      </c>
      <c r="K41" s="618">
        <f t="shared" si="1"/>
        <v>5974.6669650000003</v>
      </c>
    </row>
    <row r="42" spans="1:11" s="548" customFormat="1" ht="18" customHeight="1" thickBot="1">
      <c r="A42" s="544"/>
      <c r="B42" s="619" t="s">
        <v>361</v>
      </c>
      <c r="C42" s="620" t="s">
        <v>426</v>
      </c>
      <c r="D42" s="626">
        <v>4226.5150000000003</v>
      </c>
      <c r="E42" s="627">
        <v>1605.2772500000001</v>
      </c>
      <c r="F42" s="628">
        <v>55.607030000000258</v>
      </c>
      <c r="G42" s="625">
        <v>5887.3992800000005</v>
      </c>
      <c r="H42" s="626">
        <v>4633.4129999999996</v>
      </c>
      <c r="I42" s="627">
        <v>1638.4321950000001</v>
      </c>
      <c r="J42" s="628">
        <v>79.958669999999231</v>
      </c>
      <c r="K42" s="625">
        <f t="shared" si="1"/>
        <v>6351.803864999999</v>
      </c>
    </row>
    <row r="43" spans="1:11" s="548" customFormat="1" ht="27.75" customHeight="1">
      <c r="A43" s="544"/>
      <c r="B43" s="861" t="s">
        <v>437</v>
      </c>
      <c r="C43" s="862"/>
      <c r="D43" s="866"/>
      <c r="E43" s="867"/>
      <c r="F43" s="867"/>
      <c r="G43" s="868"/>
      <c r="H43" s="866"/>
      <c r="I43" s="867"/>
      <c r="J43" s="867"/>
      <c r="K43" s="868"/>
    </row>
    <row r="44" spans="1:11" s="548" customFormat="1" ht="25.5">
      <c r="A44" s="544"/>
      <c r="B44" s="598" t="s">
        <v>438</v>
      </c>
      <c r="C44" s="599" t="s">
        <v>439</v>
      </c>
      <c r="D44" s="600">
        <v>48.582999999999998</v>
      </c>
      <c r="E44" s="601">
        <v>16.414000000000001</v>
      </c>
      <c r="F44" s="602">
        <v>255.90132999999994</v>
      </c>
      <c r="G44" s="603">
        <v>320.89832999999999</v>
      </c>
      <c r="H44" s="600">
        <v>48.582999999999998</v>
      </c>
      <c r="I44" s="601">
        <v>16.414000000000001</v>
      </c>
      <c r="J44" s="602">
        <v>255.90132999999994</v>
      </c>
      <c r="K44" s="603">
        <f>H44+I44+J44</f>
        <v>320.89832999999993</v>
      </c>
    </row>
    <row r="45" spans="1:11" s="548" customFormat="1" ht="25.5">
      <c r="A45" s="544"/>
      <c r="B45" s="598" t="s">
        <v>440</v>
      </c>
      <c r="C45" s="599" t="s">
        <v>441</v>
      </c>
      <c r="D45" s="600">
        <v>0</v>
      </c>
      <c r="E45" s="601">
        <v>0</v>
      </c>
      <c r="F45" s="602">
        <v>0</v>
      </c>
      <c r="G45" s="603">
        <v>0</v>
      </c>
      <c r="H45" s="600">
        <v>0</v>
      </c>
      <c r="I45" s="601">
        <v>0</v>
      </c>
      <c r="J45" s="602">
        <v>0</v>
      </c>
      <c r="K45" s="603">
        <f t="shared" ref="K45:K53" si="2">H45+I45+J45</f>
        <v>0</v>
      </c>
    </row>
    <row r="46" spans="1:11" s="548" customFormat="1" ht="25.5">
      <c r="A46" s="544"/>
      <c r="B46" s="598" t="s">
        <v>442</v>
      </c>
      <c r="C46" s="599" t="s">
        <v>443</v>
      </c>
      <c r="D46" s="600">
        <v>0</v>
      </c>
      <c r="E46" s="601">
        <v>0</v>
      </c>
      <c r="F46" s="602">
        <v>0</v>
      </c>
      <c r="G46" s="603">
        <v>0</v>
      </c>
      <c r="H46" s="600">
        <v>0</v>
      </c>
      <c r="I46" s="601">
        <v>0</v>
      </c>
      <c r="J46" s="602">
        <v>0</v>
      </c>
      <c r="K46" s="603">
        <f t="shared" si="2"/>
        <v>0</v>
      </c>
    </row>
    <row r="47" spans="1:11" s="548" customFormat="1" ht="25.5">
      <c r="A47" s="544"/>
      <c r="B47" s="598" t="s">
        <v>444</v>
      </c>
      <c r="C47" s="599" t="s">
        <v>445</v>
      </c>
      <c r="D47" s="600">
        <v>183.166</v>
      </c>
      <c r="E47" s="601">
        <v>0.24399999999999999</v>
      </c>
      <c r="F47" s="602">
        <v>7.367</v>
      </c>
      <c r="G47" s="603">
        <v>190.77699999999999</v>
      </c>
      <c r="H47" s="600">
        <v>183.166</v>
      </c>
      <c r="I47" s="601">
        <v>0.23799999999999999</v>
      </c>
      <c r="J47" s="602">
        <v>7.367</v>
      </c>
      <c r="K47" s="603">
        <f t="shared" si="2"/>
        <v>190.77099999999999</v>
      </c>
    </row>
    <row r="48" spans="1:11" s="548" customFormat="1" ht="25.5">
      <c r="A48" s="544"/>
      <c r="B48" s="598" t="s">
        <v>446</v>
      </c>
      <c r="C48" s="599" t="s">
        <v>447</v>
      </c>
      <c r="D48" s="600">
        <v>0</v>
      </c>
      <c r="E48" s="601">
        <v>0</v>
      </c>
      <c r="F48" s="602">
        <v>0</v>
      </c>
      <c r="G48" s="603">
        <v>0</v>
      </c>
      <c r="H48" s="600">
        <v>0</v>
      </c>
      <c r="I48" s="601">
        <v>0</v>
      </c>
      <c r="J48" s="602">
        <v>0</v>
      </c>
      <c r="K48" s="603">
        <f t="shared" si="2"/>
        <v>0</v>
      </c>
    </row>
    <row r="49" spans="1:11" s="548" customFormat="1">
      <c r="A49" s="544"/>
      <c r="B49" s="598" t="s">
        <v>448</v>
      </c>
      <c r="C49" s="599" t="s">
        <v>449</v>
      </c>
      <c r="D49" s="600">
        <v>0</v>
      </c>
      <c r="E49" s="601">
        <v>0</v>
      </c>
      <c r="F49" s="602">
        <v>0</v>
      </c>
      <c r="G49" s="603">
        <v>0</v>
      </c>
      <c r="H49" s="600">
        <v>0</v>
      </c>
      <c r="I49" s="601">
        <v>0</v>
      </c>
      <c r="J49" s="602">
        <v>0</v>
      </c>
      <c r="K49" s="603">
        <f t="shared" si="2"/>
        <v>0</v>
      </c>
    </row>
    <row r="50" spans="1:11" s="548" customFormat="1" ht="13.5" thickBot="1">
      <c r="A50" s="544"/>
      <c r="B50" s="629" t="s">
        <v>450</v>
      </c>
      <c r="C50" s="630" t="s">
        <v>451</v>
      </c>
      <c r="D50" s="600">
        <v>0</v>
      </c>
      <c r="E50" s="601">
        <v>0</v>
      </c>
      <c r="F50" s="602">
        <v>0</v>
      </c>
      <c r="G50" s="603">
        <v>0</v>
      </c>
      <c r="H50" s="600">
        <v>0</v>
      </c>
      <c r="I50" s="601">
        <v>0</v>
      </c>
      <c r="J50" s="602">
        <v>0</v>
      </c>
      <c r="K50" s="618">
        <f t="shared" si="2"/>
        <v>0</v>
      </c>
    </row>
    <row r="51" spans="1:11" s="548" customFormat="1" ht="13.5" thickBot="1">
      <c r="A51" s="544"/>
      <c r="B51" s="619" t="s">
        <v>367</v>
      </c>
      <c r="C51" s="620" t="s">
        <v>452</v>
      </c>
      <c r="D51" s="626">
        <v>231.749</v>
      </c>
      <c r="E51" s="627">
        <v>16.658000000000001</v>
      </c>
      <c r="F51" s="628">
        <v>263.26832999999993</v>
      </c>
      <c r="G51" s="625">
        <v>511.67532999999992</v>
      </c>
      <c r="H51" s="626">
        <v>231.749</v>
      </c>
      <c r="I51" s="627">
        <v>16.652000000000001</v>
      </c>
      <c r="J51" s="628">
        <v>263.26832999999993</v>
      </c>
      <c r="K51" s="625">
        <f t="shared" si="2"/>
        <v>511.66932999999995</v>
      </c>
    </row>
    <row r="52" spans="1:11" s="548" customFormat="1" ht="13.5" thickBot="1">
      <c r="A52" s="544"/>
      <c r="B52" s="619" t="s">
        <v>370</v>
      </c>
      <c r="C52" s="620" t="s">
        <v>453</v>
      </c>
      <c r="D52" s="626">
        <v>17714.7075</v>
      </c>
      <c r="E52" s="627">
        <v>8188.7939800000004</v>
      </c>
      <c r="F52" s="628">
        <v>5052.9506299999994</v>
      </c>
      <c r="G52" s="625">
        <v>30956.452109999998</v>
      </c>
      <c r="H52" s="626">
        <v>17716.610499999999</v>
      </c>
      <c r="I52" s="627">
        <v>9815.1815500000012</v>
      </c>
      <c r="J52" s="628">
        <v>3547.1812800000012</v>
      </c>
      <c r="K52" s="625">
        <f t="shared" si="2"/>
        <v>31078.973330000001</v>
      </c>
    </row>
    <row r="53" spans="1:11" s="548" customFormat="1" ht="13.5" thickBot="1">
      <c r="A53" s="544"/>
      <c r="B53" s="619" t="s">
        <v>372</v>
      </c>
      <c r="C53" s="631" t="s">
        <v>454</v>
      </c>
      <c r="D53" s="626">
        <v>4178.0685000000003</v>
      </c>
      <c r="E53" s="627">
        <v>1605.15525</v>
      </c>
      <c r="F53" s="628">
        <v>0.215</v>
      </c>
      <c r="G53" s="625">
        <v>5783.4387500000003</v>
      </c>
      <c r="H53" s="626">
        <v>4584.9665000000005</v>
      </c>
      <c r="I53" s="627">
        <v>1638.3131950000002</v>
      </c>
      <c r="J53" s="628">
        <v>0.48599999999930149</v>
      </c>
      <c r="K53" s="625">
        <f t="shared" si="2"/>
        <v>6223.7656950000001</v>
      </c>
    </row>
    <row r="54" spans="1:11" s="548" customFormat="1" ht="15.75" customHeight="1" thickBot="1">
      <c r="A54" s="544"/>
      <c r="B54" s="632"/>
      <c r="C54" s="633" t="s">
        <v>455</v>
      </c>
      <c r="D54" s="857"/>
      <c r="E54" s="858"/>
      <c r="F54" s="858"/>
      <c r="G54" s="859"/>
      <c r="H54" s="857"/>
      <c r="I54" s="858"/>
      <c r="J54" s="858"/>
      <c r="K54" s="859"/>
    </row>
    <row r="55" spans="1:11" s="548" customFormat="1">
      <c r="A55" s="544"/>
      <c r="B55" s="598" t="s">
        <v>456</v>
      </c>
      <c r="C55" s="634" t="s">
        <v>457</v>
      </c>
      <c r="D55" s="600">
        <v>0</v>
      </c>
      <c r="E55" s="601">
        <v>0</v>
      </c>
      <c r="F55" s="602">
        <v>0</v>
      </c>
      <c r="G55" s="603">
        <v>0</v>
      </c>
      <c r="H55" s="600">
        <v>0</v>
      </c>
      <c r="I55" s="601">
        <v>0</v>
      </c>
      <c r="J55" s="602">
        <v>0</v>
      </c>
      <c r="K55" s="603">
        <f>H55+I55+J55</f>
        <v>0</v>
      </c>
    </row>
    <row r="56" spans="1:11" s="548" customFormat="1">
      <c r="A56" s="544"/>
      <c r="B56" s="598" t="s">
        <v>458</v>
      </c>
      <c r="C56" s="635" t="s">
        <v>459</v>
      </c>
      <c r="D56" s="608">
        <v>4178.0685000000003</v>
      </c>
      <c r="E56" s="609">
        <v>1605.15525</v>
      </c>
      <c r="F56" s="610">
        <v>0.215</v>
      </c>
      <c r="G56" s="611">
        <v>5783.4387500000003</v>
      </c>
      <c r="H56" s="608">
        <v>4584.9665000000005</v>
      </c>
      <c r="I56" s="609">
        <v>1638.3131950000002</v>
      </c>
      <c r="J56" s="610">
        <v>0.48599999999930149</v>
      </c>
      <c r="K56" s="603">
        <f t="shared" ref="K56:K63" si="3">H56+I56+J56</f>
        <v>6223.7656950000001</v>
      </c>
    </row>
    <row r="57" spans="1:11" s="548" customFormat="1">
      <c r="A57" s="544"/>
      <c r="B57" s="598" t="s">
        <v>460</v>
      </c>
      <c r="C57" s="635" t="s">
        <v>461</v>
      </c>
      <c r="D57" s="608">
        <v>4178.0685000000003</v>
      </c>
      <c r="E57" s="609">
        <v>1605.15525</v>
      </c>
      <c r="F57" s="610">
        <v>0.215</v>
      </c>
      <c r="G57" s="611">
        <v>5783.4387500000003</v>
      </c>
      <c r="H57" s="608">
        <v>4584.9665000000005</v>
      </c>
      <c r="I57" s="609">
        <v>1638.3131950000002</v>
      </c>
      <c r="J57" s="610">
        <v>0.48599999999930149</v>
      </c>
      <c r="K57" s="603">
        <f t="shared" si="3"/>
        <v>6223.7656950000001</v>
      </c>
    </row>
    <row r="58" spans="1:11" s="548" customFormat="1">
      <c r="A58" s="544"/>
      <c r="B58" s="598" t="s">
        <v>462</v>
      </c>
      <c r="C58" s="635" t="s">
        <v>463</v>
      </c>
      <c r="D58" s="608">
        <v>4178.0685000000003</v>
      </c>
      <c r="E58" s="609">
        <v>1605.15525</v>
      </c>
      <c r="F58" s="610">
        <v>0.215</v>
      </c>
      <c r="G58" s="611">
        <v>5783.4387500000003</v>
      </c>
      <c r="H58" s="608">
        <v>4584.9665000000005</v>
      </c>
      <c r="I58" s="609">
        <v>1638.3131950000002</v>
      </c>
      <c r="J58" s="610">
        <v>0.48599999999930149</v>
      </c>
      <c r="K58" s="603">
        <f t="shared" si="3"/>
        <v>6223.7656950000001</v>
      </c>
    </row>
    <row r="59" spans="1:11" s="548" customFormat="1">
      <c r="A59" s="544"/>
      <c r="B59" s="598" t="s">
        <v>464</v>
      </c>
      <c r="C59" s="635" t="s">
        <v>465</v>
      </c>
      <c r="D59" s="600">
        <v>0</v>
      </c>
      <c r="E59" s="601">
        <v>0</v>
      </c>
      <c r="F59" s="602">
        <v>0</v>
      </c>
      <c r="G59" s="603">
        <v>0</v>
      </c>
      <c r="H59" s="600">
        <v>0</v>
      </c>
      <c r="I59" s="601">
        <v>0</v>
      </c>
      <c r="J59" s="602">
        <v>0</v>
      </c>
      <c r="K59" s="603">
        <f t="shared" si="3"/>
        <v>0</v>
      </c>
    </row>
    <row r="60" spans="1:11" s="548" customFormat="1">
      <c r="A60" s="544"/>
      <c r="B60" s="598" t="s">
        <v>466</v>
      </c>
      <c r="C60" s="635" t="s">
        <v>467</v>
      </c>
      <c r="D60" s="608">
        <v>5500.6259782587531</v>
      </c>
      <c r="E60" s="609">
        <v>3557.8707698466405</v>
      </c>
      <c r="F60" s="610">
        <v>4121.5880904028827</v>
      </c>
      <c r="G60" s="611">
        <v>13180.084838508275</v>
      </c>
      <c r="H60" s="608">
        <v>5251.6649387068801</v>
      </c>
      <c r="I60" s="609">
        <v>4553.2083627044649</v>
      </c>
      <c r="J60" s="610">
        <v>3066.310647690324</v>
      </c>
      <c r="K60" s="603">
        <f t="shared" si="3"/>
        <v>12871.183949101669</v>
      </c>
    </row>
    <row r="61" spans="1:11" s="548" customFormat="1">
      <c r="A61" s="544"/>
      <c r="B61" s="598" t="s">
        <v>468</v>
      </c>
      <c r="C61" s="635" t="s">
        <v>469</v>
      </c>
      <c r="D61" s="608">
        <v>8250.9389673881305</v>
      </c>
      <c r="E61" s="609">
        <v>5336.8061547699608</v>
      </c>
      <c r="F61" s="610">
        <v>6182.3821356043145</v>
      </c>
      <c r="G61" s="611">
        <v>19770.127257762404</v>
      </c>
      <c r="H61" s="608">
        <v>7877.4974080603197</v>
      </c>
      <c r="I61" s="609">
        <v>6829.8125440566964</v>
      </c>
      <c r="J61" s="610">
        <v>4599.4659715354874</v>
      </c>
      <c r="K61" s="603">
        <f t="shared" si="3"/>
        <v>19306.775923652502</v>
      </c>
    </row>
    <row r="62" spans="1:11" s="548" customFormat="1">
      <c r="A62" s="544"/>
      <c r="B62" s="629" t="s">
        <v>470</v>
      </c>
      <c r="C62" s="635" t="s">
        <v>471</v>
      </c>
      <c r="D62" s="608">
        <v>13751.564945646882</v>
      </c>
      <c r="E62" s="609">
        <v>8894.6769246166004</v>
      </c>
      <c r="F62" s="610">
        <v>10303.970226007201</v>
      </c>
      <c r="G62" s="611">
        <v>32950.212096270683</v>
      </c>
      <c r="H62" s="608">
        <v>13129.162346767198</v>
      </c>
      <c r="I62" s="609">
        <v>11383.020906761163</v>
      </c>
      <c r="J62" s="610">
        <v>7665.7766192257977</v>
      </c>
      <c r="K62" s="603">
        <f t="shared" si="3"/>
        <v>32177.95987275416</v>
      </c>
    </row>
    <row r="63" spans="1:11" s="548" customFormat="1" ht="13.5" thickBot="1">
      <c r="A63" s="544"/>
      <c r="B63" s="636" t="s">
        <v>472</v>
      </c>
      <c r="C63" s="637" t="s">
        <v>473</v>
      </c>
      <c r="D63" s="600">
        <v>0</v>
      </c>
      <c r="E63" s="601">
        <v>0</v>
      </c>
      <c r="F63" s="602">
        <v>0</v>
      </c>
      <c r="G63" s="603">
        <v>0</v>
      </c>
      <c r="H63" s="600">
        <v>0</v>
      </c>
      <c r="I63" s="601">
        <v>0</v>
      </c>
      <c r="J63" s="602">
        <v>0</v>
      </c>
      <c r="K63" s="603">
        <f t="shared" si="3"/>
        <v>0</v>
      </c>
    </row>
    <row r="64" spans="1:11" s="548" customFormat="1" ht="15.75" customHeight="1" thickBot="1">
      <c r="A64" s="544"/>
      <c r="B64" s="632"/>
      <c r="C64" s="633" t="s">
        <v>371</v>
      </c>
      <c r="D64" s="857"/>
      <c r="E64" s="858"/>
      <c r="F64" s="858"/>
      <c r="G64" s="859"/>
      <c r="H64" s="857"/>
      <c r="I64" s="858"/>
      <c r="J64" s="858"/>
      <c r="K64" s="860"/>
    </row>
    <row r="65" spans="1:11" s="548" customFormat="1">
      <c r="A65" s="544"/>
      <c r="B65" s="638" t="s">
        <v>474</v>
      </c>
      <c r="C65" s="639" t="s">
        <v>467</v>
      </c>
      <c r="D65" s="640">
        <v>17714.7075</v>
      </c>
      <c r="E65" s="641">
        <v>8188.7939800000004</v>
      </c>
      <c r="F65" s="642">
        <v>5052.9506299999994</v>
      </c>
      <c r="G65" s="643">
        <v>30956.452109999998</v>
      </c>
      <c r="H65" s="640">
        <v>17716.610499999999</v>
      </c>
      <c r="I65" s="641">
        <v>9815.1815500000012</v>
      </c>
      <c r="J65" s="644">
        <v>3547.1812800000012</v>
      </c>
      <c r="K65" s="643">
        <f>H65+I65+J65</f>
        <v>31078.973330000001</v>
      </c>
    </row>
    <row r="66" spans="1:11" s="548" customFormat="1">
      <c r="A66" s="544"/>
      <c r="B66" s="645" t="s">
        <v>475</v>
      </c>
      <c r="C66" s="646" t="s">
        <v>463</v>
      </c>
      <c r="D66" s="608">
        <v>4178.0685000000003</v>
      </c>
      <c r="E66" s="609">
        <v>1605.15525</v>
      </c>
      <c r="F66" s="610">
        <v>0.215</v>
      </c>
      <c r="G66" s="611">
        <v>5783.4387500000003</v>
      </c>
      <c r="H66" s="608">
        <v>4584.9665000000005</v>
      </c>
      <c r="I66" s="609">
        <v>1638.3131950000002</v>
      </c>
      <c r="J66" s="647">
        <v>0.48599999999930149</v>
      </c>
      <c r="K66" s="611">
        <f>H66+I66+J66</f>
        <v>6223.7656950000001</v>
      </c>
    </row>
    <row r="67" spans="1:11" s="548" customFormat="1" ht="13.5" thickBot="1">
      <c r="A67" s="544"/>
      <c r="B67" s="636" t="s">
        <v>476</v>
      </c>
      <c r="C67" s="648" t="s">
        <v>465</v>
      </c>
      <c r="D67" s="600">
        <v>0</v>
      </c>
      <c r="E67" s="601">
        <v>0</v>
      </c>
      <c r="F67" s="602">
        <v>0</v>
      </c>
      <c r="G67" s="603">
        <v>0</v>
      </c>
      <c r="H67" s="600">
        <v>0</v>
      </c>
      <c r="I67" s="601">
        <v>0</v>
      </c>
      <c r="J67" s="649">
        <v>0</v>
      </c>
      <c r="K67" s="650">
        <f>H67+I67+J67</f>
        <v>0</v>
      </c>
    </row>
    <row r="68" spans="1:11" s="548" customFormat="1" ht="13.5" thickBot="1">
      <c r="A68" s="544"/>
      <c r="B68" s="651" t="s">
        <v>477</v>
      </c>
      <c r="C68" s="652" t="s">
        <v>371</v>
      </c>
      <c r="D68" s="653">
        <v>21892.776000000002</v>
      </c>
      <c r="E68" s="654">
        <v>9793.9492300000002</v>
      </c>
      <c r="F68" s="655">
        <v>5053.1656300000068</v>
      </c>
      <c r="G68" s="656">
        <v>36739.890860000007</v>
      </c>
      <c r="H68" s="653">
        <v>22301.577000000001</v>
      </c>
      <c r="I68" s="654">
        <v>11453.494745000002</v>
      </c>
      <c r="J68" s="655">
        <v>3547.6672800000051</v>
      </c>
      <c r="K68" s="657">
        <f>H68+I68+J68</f>
        <v>37302.739025000003</v>
      </c>
    </row>
  </sheetData>
  <mergeCells count="20">
    <mergeCell ref="D64:G64"/>
    <mergeCell ref="H64:K64"/>
    <mergeCell ref="B6:C6"/>
    <mergeCell ref="D6:G6"/>
    <mergeCell ref="H6:K6"/>
    <mergeCell ref="B34:C34"/>
    <mergeCell ref="D34:G34"/>
    <mergeCell ref="H34:K34"/>
    <mergeCell ref="B43:C43"/>
    <mergeCell ref="D43:G43"/>
    <mergeCell ref="H43:K43"/>
    <mergeCell ref="D54:G54"/>
    <mergeCell ref="H54:K54"/>
    <mergeCell ref="J1:K1"/>
    <mergeCell ref="B2:K2"/>
    <mergeCell ref="I3:K3"/>
    <mergeCell ref="B4:B5"/>
    <mergeCell ref="C4:C5"/>
    <mergeCell ref="D4:G4"/>
    <mergeCell ref="H4:K4"/>
  </mergeCells>
  <pageMargins left="0.15748031496062992" right="0.15748031496062992" top="0.55118110236220474" bottom="0.74803149606299213" header="0.31496062992125984" footer="0.31496062992125984"/>
  <pageSetup paperSize="9" scale="55" orientation="portrait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G24"/>
  <sheetViews>
    <sheetView workbookViewId="0"/>
  </sheetViews>
  <sheetFormatPr defaultRowHeight="12.75"/>
  <cols>
    <col min="1" max="1" width="3.7109375" style="593" customWidth="1"/>
    <col min="2" max="2" width="27.7109375" style="593" customWidth="1"/>
    <col min="3" max="3" width="3.7109375" style="593" customWidth="1"/>
    <col min="4" max="4" width="33.7109375" style="593" customWidth="1"/>
    <col min="5" max="5" width="3.7109375" style="593" customWidth="1"/>
    <col min="6" max="6" width="31.7109375" style="593" customWidth="1"/>
    <col min="7" max="256" width="9.140625" style="72"/>
    <col min="257" max="257" width="3.140625" style="72" customWidth="1"/>
    <col min="258" max="258" width="30.28515625" style="72" customWidth="1"/>
    <col min="259" max="259" width="3.7109375" style="72" customWidth="1"/>
    <col min="260" max="260" width="29.7109375" style="72" customWidth="1"/>
    <col min="261" max="261" width="4" style="72" customWidth="1"/>
    <col min="262" max="262" width="29.7109375" style="72" customWidth="1"/>
    <col min="263" max="512" width="9.140625" style="72"/>
    <col min="513" max="513" width="3.140625" style="72" customWidth="1"/>
    <col min="514" max="514" width="30.28515625" style="72" customWidth="1"/>
    <col min="515" max="515" width="3.7109375" style="72" customWidth="1"/>
    <col min="516" max="516" width="29.7109375" style="72" customWidth="1"/>
    <col min="517" max="517" width="4" style="72" customWidth="1"/>
    <col min="518" max="518" width="29.7109375" style="72" customWidth="1"/>
    <col min="519" max="768" width="9.140625" style="72"/>
    <col min="769" max="769" width="3.140625" style="72" customWidth="1"/>
    <col min="770" max="770" width="30.28515625" style="72" customWidth="1"/>
    <col min="771" max="771" width="3.7109375" style="72" customWidth="1"/>
    <col min="772" max="772" width="29.7109375" style="72" customWidth="1"/>
    <col min="773" max="773" width="4" style="72" customWidth="1"/>
    <col min="774" max="774" width="29.7109375" style="72" customWidth="1"/>
    <col min="775" max="1024" width="9.140625" style="72"/>
    <col min="1025" max="1025" width="3.140625" style="72" customWidth="1"/>
    <col min="1026" max="1026" width="30.28515625" style="72" customWidth="1"/>
    <col min="1027" max="1027" width="3.7109375" style="72" customWidth="1"/>
    <col min="1028" max="1028" width="29.7109375" style="72" customWidth="1"/>
    <col min="1029" max="1029" width="4" style="72" customWidth="1"/>
    <col min="1030" max="1030" width="29.7109375" style="72" customWidth="1"/>
    <col min="1031" max="1280" width="9.140625" style="72"/>
    <col min="1281" max="1281" width="3.140625" style="72" customWidth="1"/>
    <col min="1282" max="1282" width="30.28515625" style="72" customWidth="1"/>
    <col min="1283" max="1283" width="3.7109375" style="72" customWidth="1"/>
    <col min="1284" max="1284" width="29.7109375" style="72" customWidth="1"/>
    <col min="1285" max="1285" width="4" style="72" customWidth="1"/>
    <col min="1286" max="1286" width="29.7109375" style="72" customWidth="1"/>
    <col min="1287" max="1536" width="9.140625" style="72"/>
    <col min="1537" max="1537" width="3.140625" style="72" customWidth="1"/>
    <col min="1538" max="1538" width="30.28515625" style="72" customWidth="1"/>
    <col min="1539" max="1539" width="3.7109375" style="72" customWidth="1"/>
    <col min="1540" max="1540" width="29.7109375" style="72" customWidth="1"/>
    <col min="1541" max="1541" width="4" style="72" customWidth="1"/>
    <col min="1542" max="1542" width="29.7109375" style="72" customWidth="1"/>
    <col min="1543" max="1792" width="9.140625" style="72"/>
    <col min="1793" max="1793" width="3.140625" style="72" customWidth="1"/>
    <col min="1794" max="1794" width="30.28515625" style="72" customWidth="1"/>
    <col min="1795" max="1795" width="3.7109375" style="72" customWidth="1"/>
    <col min="1796" max="1796" width="29.7109375" style="72" customWidth="1"/>
    <col min="1797" max="1797" width="4" style="72" customWidth="1"/>
    <col min="1798" max="1798" width="29.7109375" style="72" customWidth="1"/>
    <col min="1799" max="2048" width="9.140625" style="72"/>
    <col min="2049" max="2049" width="3.140625" style="72" customWidth="1"/>
    <col min="2050" max="2050" width="30.28515625" style="72" customWidth="1"/>
    <col min="2051" max="2051" width="3.7109375" style="72" customWidth="1"/>
    <col min="2052" max="2052" width="29.7109375" style="72" customWidth="1"/>
    <col min="2053" max="2053" width="4" style="72" customWidth="1"/>
    <col min="2054" max="2054" width="29.7109375" style="72" customWidth="1"/>
    <col min="2055" max="2304" width="9.140625" style="72"/>
    <col min="2305" max="2305" width="3.140625" style="72" customWidth="1"/>
    <col min="2306" max="2306" width="30.28515625" style="72" customWidth="1"/>
    <col min="2307" max="2307" width="3.7109375" style="72" customWidth="1"/>
    <col min="2308" max="2308" width="29.7109375" style="72" customWidth="1"/>
    <col min="2309" max="2309" width="4" style="72" customWidth="1"/>
    <col min="2310" max="2310" width="29.7109375" style="72" customWidth="1"/>
    <col min="2311" max="2560" width="9.140625" style="72"/>
    <col min="2561" max="2561" width="3.140625" style="72" customWidth="1"/>
    <col min="2562" max="2562" width="30.28515625" style="72" customWidth="1"/>
    <col min="2563" max="2563" width="3.7109375" style="72" customWidth="1"/>
    <col min="2564" max="2564" width="29.7109375" style="72" customWidth="1"/>
    <col min="2565" max="2565" width="4" style="72" customWidth="1"/>
    <col min="2566" max="2566" width="29.7109375" style="72" customWidth="1"/>
    <col min="2567" max="2816" width="9.140625" style="72"/>
    <col min="2817" max="2817" width="3.140625" style="72" customWidth="1"/>
    <col min="2818" max="2818" width="30.28515625" style="72" customWidth="1"/>
    <col min="2819" max="2819" width="3.7109375" style="72" customWidth="1"/>
    <col min="2820" max="2820" width="29.7109375" style="72" customWidth="1"/>
    <col min="2821" max="2821" width="4" style="72" customWidth="1"/>
    <col min="2822" max="2822" width="29.7109375" style="72" customWidth="1"/>
    <col min="2823" max="3072" width="9.140625" style="72"/>
    <col min="3073" max="3073" width="3.140625" style="72" customWidth="1"/>
    <col min="3074" max="3074" width="30.28515625" style="72" customWidth="1"/>
    <col min="3075" max="3075" width="3.7109375" style="72" customWidth="1"/>
    <col min="3076" max="3076" width="29.7109375" style="72" customWidth="1"/>
    <col min="3077" max="3077" width="4" style="72" customWidth="1"/>
    <col min="3078" max="3078" width="29.7109375" style="72" customWidth="1"/>
    <col min="3079" max="3328" width="9.140625" style="72"/>
    <col min="3329" max="3329" width="3.140625" style="72" customWidth="1"/>
    <col min="3330" max="3330" width="30.28515625" style="72" customWidth="1"/>
    <col min="3331" max="3331" width="3.7109375" style="72" customWidth="1"/>
    <col min="3332" max="3332" width="29.7109375" style="72" customWidth="1"/>
    <col min="3333" max="3333" width="4" style="72" customWidth="1"/>
    <col min="3334" max="3334" width="29.7109375" style="72" customWidth="1"/>
    <col min="3335" max="3584" width="9.140625" style="72"/>
    <col min="3585" max="3585" width="3.140625" style="72" customWidth="1"/>
    <col min="3586" max="3586" width="30.28515625" style="72" customWidth="1"/>
    <col min="3587" max="3587" width="3.7109375" style="72" customWidth="1"/>
    <col min="3588" max="3588" width="29.7109375" style="72" customWidth="1"/>
    <col min="3589" max="3589" width="4" style="72" customWidth="1"/>
    <col min="3590" max="3590" width="29.7109375" style="72" customWidth="1"/>
    <col min="3591" max="3840" width="9.140625" style="72"/>
    <col min="3841" max="3841" width="3.140625" style="72" customWidth="1"/>
    <col min="3842" max="3842" width="30.28515625" style="72" customWidth="1"/>
    <col min="3843" max="3843" width="3.7109375" style="72" customWidth="1"/>
    <col min="3844" max="3844" width="29.7109375" style="72" customWidth="1"/>
    <col min="3845" max="3845" width="4" style="72" customWidth="1"/>
    <col min="3846" max="3846" width="29.7109375" style="72" customWidth="1"/>
    <col min="3847" max="4096" width="9.140625" style="72"/>
    <col min="4097" max="4097" width="3.140625" style="72" customWidth="1"/>
    <col min="4098" max="4098" width="30.28515625" style="72" customWidth="1"/>
    <col min="4099" max="4099" width="3.7109375" style="72" customWidth="1"/>
    <col min="4100" max="4100" width="29.7109375" style="72" customWidth="1"/>
    <col min="4101" max="4101" width="4" style="72" customWidth="1"/>
    <col min="4102" max="4102" width="29.7109375" style="72" customWidth="1"/>
    <col min="4103" max="4352" width="9.140625" style="72"/>
    <col min="4353" max="4353" width="3.140625" style="72" customWidth="1"/>
    <col min="4354" max="4354" width="30.28515625" style="72" customWidth="1"/>
    <col min="4355" max="4355" width="3.7109375" style="72" customWidth="1"/>
    <col min="4356" max="4356" width="29.7109375" style="72" customWidth="1"/>
    <col min="4357" max="4357" width="4" style="72" customWidth="1"/>
    <col min="4358" max="4358" width="29.7109375" style="72" customWidth="1"/>
    <col min="4359" max="4608" width="9.140625" style="72"/>
    <col min="4609" max="4609" width="3.140625" style="72" customWidth="1"/>
    <col min="4610" max="4610" width="30.28515625" style="72" customWidth="1"/>
    <col min="4611" max="4611" width="3.7109375" style="72" customWidth="1"/>
    <col min="4612" max="4612" width="29.7109375" style="72" customWidth="1"/>
    <col min="4613" max="4613" width="4" style="72" customWidth="1"/>
    <col min="4614" max="4614" width="29.7109375" style="72" customWidth="1"/>
    <col min="4615" max="4864" width="9.140625" style="72"/>
    <col min="4865" max="4865" width="3.140625" style="72" customWidth="1"/>
    <col min="4866" max="4866" width="30.28515625" style="72" customWidth="1"/>
    <col min="4867" max="4867" width="3.7109375" style="72" customWidth="1"/>
    <col min="4868" max="4868" width="29.7109375" style="72" customWidth="1"/>
    <col min="4869" max="4869" width="4" style="72" customWidth="1"/>
    <col min="4870" max="4870" width="29.7109375" style="72" customWidth="1"/>
    <col min="4871" max="5120" width="9.140625" style="72"/>
    <col min="5121" max="5121" width="3.140625" style="72" customWidth="1"/>
    <col min="5122" max="5122" width="30.28515625" style="72" customWidth="1"/>
    <col min="5123" max="5123" width="3.7109375" style="72" customWidth="1"/>
    <col min="5124" max="5124" width="29.7109375" style="72" customWidth="1"/>
    <col min="5125" max="5125" width="4" style="72" customWidth="1"/>
    <col min="5126" max="5126" width="29.7109375" style="72" customWidth="1"/>
    <col min="5127" max="5376" width="9.140625" style="72"/>
    <col min="5377" max="5377" width="3.140625" style="72" customWidth="1"/>
    <col min="5378" max="5378" width="30.28515625" style="72" customWidth="1"/>
    <col min="5379" max="5379" width="3.7109375" style="72" customWidth="1"/>
    <col min="5380" max="5380" width="29.7109375" style="72" customWidth="1"/>
    <col min="5381" max="5381" width="4" style="72" customWidth="1"/>
    <col min="5382" max="5382" width="29.7109375" style="72" customWidth="1"/>
    <col min="5383" max="5632" width="9.140625" style="72"/>
    <col min="5633" max="5633" width="3.140625" style="72" customWidth="1"/>
    <col min="5634" max="5634" width="30.28515625" style="72" customWidth="1"/>
    <col min="5635" max="5635" width="3.7109375" style="72" customWidth="1"/>
    <col min="5636" max="5636" width="29.7109375" style="72" customWidth="1"/>
    <col min="5637" max="5637" width="4" style="72" customWidth="1"/>
    <col min="5638" max="5638" width="29.7109375" style="72" customWidth="1"/>
    <col min="5639" max="5888" width="9.140625" style="72"/>
    <col min="5889" max="5889" width="3.140625" style="72" customWidth="1"/>
    <col min="5890" max="5890" width="30.28515625" style="72" customWidth="1"/>
    <col min="5891" max="5891" width="3.7109375" style="72" customWidth="1"/>
    <col min="5892" max="5892" width="29.7109375" style="72" customWidth="1"/>
    <col min="5893" max="5893" width="4" style="72" customWidth="1"/>
    <col min="5894" max="5894" width="29.7109375" style="72" customWidth="1"/>
    <col min="5895" max="6144" width="9.140625" style="72"/>
    <col min="6145" max="6145" width="3.140625" style="72" customWidth="1"/>
    <col min="6146" max="6146" width="30.28515625" style="72" customWidth="1"/>
    <col min="6147" max="6147" width="3.7109375" style="72" customWidth="1"/>
    <col min="6148" max="6148" width="29.7109375" style="72" customWidth="1"/>
    <col min="6149" max="6149" width="4" style="72" customWidth="1"/>
    <col min="6150" max="6150" width="29.7109375" style="72" customWidth="1"/>
    <col min="6151" max="6400" width="9.140625" style="72"/>
    <col min="6401" max="6401" width="3.140625" style="72" customWidth="1"/>
    <col min="6402" max="6402" width="30.28515625" style="72" customWidth="1"/>
    <col min="6403" max="6403" width="3.7109375" style="72" customWidth="1"/>
    <col min="6404" max="6404" width="29.7109375" style="72" customWidth="1"/>
    <col min="6405" max="6405" width="4" style="72" customWidth="1"/>
    <col min="6406" max="6406" width="29.7109375" style="72" customWidth="1"/>
    <col min="6407" max="6656" width="9.140625" style="72"/>
    <col min="6657" max="6657" width="3.140625" style="72" customWidth="1"/>
    <col min="6658" max="6658" width="30.28515625" style="72" customWidth="1"/>
    <col min="6659" max="6659" width="3.7109375" style="72" customWidth="1"/>
    <col min="6660" max="6660" width="29.7109375" style="72" customWidth="1"/>
    <col min="6661" max="6661" width="4" style="72" customWidth="1"/>
    <col min="6662" max="6662" width="29.7109375" style="72" customWidth="1"/>
    <col min="6663" max="6912" width="9.140625" style="72"/>
    <col min="6913" max="6913" width="3.140625" style="72" customWidth="1"/>
    <col min="6914" max="6914" width="30.28515625" style="72" customWidth="1"/>
    <col min="6915" max="6915" width="3.7109375" style="72" customWidth="1"/>
    <col min="6916" max="6916" width="29.7109375" style="72" customWidth="1"/>
    <col min="6917" max="6917" width="4" style="72" customWidth="1"/>
    <col min="6918" max="6918" width="29.7109375" style="72" customWidth="1"/>
    <col min="6919" max="7168" width="9.140625" style="72"/>
    <col min="7169" max="7169" width="3.140625" style="72" customWidth="1"/>
    <col min="7170" max="7170" width="30.28515625" style="72" customWidth="1"/>
    <col min="7171" max="7171" width="3.7109375" style="72" customWidth="1"/>
    <col min="7172" max="7172" width="29.7109375" style="72" customWidth="1"/>
    <col min="7173" max="7173" width="4" style="72" customWidth="1"/>
    <col min="7174" max="7174" width="29.7109375" style="72" customWidth="1"/>
    <col min="7175" max="7424" width="9.140625" style="72"/>
    <col min="7425" max="7425" width="3.140625" style="72" customWidth="1"/>
    <col min="7426" max="7426" width="30.28515625" style="72" customWidth="1"/>
    <col min="7427" max="7427" width="3.7109375" style="72" customWidth="1"/>
    <col min="7428" max="7428" width="29.7109375" style="72" customWidth="1"/>
    <col min="7429" max="7429" width="4" style="72" customWidth="1"/>
    <col min="7430" max="7430" width="29.7109375" style="72" customWidth="1"/>
    <col min="7431" max="7680" width="9.140625" style="72"/>
    <col min="7681" max="7681" width="3.140625" style="72" customWidth="1"/>
    <col min="7682" max="7682" width="30.28515625" style="72" customWidth="1"/>
    <col min="7683" max="7683" width="3.7109375" style="72" customWidth="1"/>
    <col min="7684" max="7684" width="29.7109375" style="72" customWidth="1"/>
    <col min="7685" max="7685" width="4" style="72" customWidth="1"/>
    <col min="7686" max="7686" width="29.7109375" style="72" customWidth="1"/>
    <col min="7687" max="7936" width="9.140625" style="72"/>
    <col min="7937" max="7937" width="3.140625" style="72" customWidth="1"/>
    <col min="7938" max="7938" width="30.28515625" style="72" customWidth="1"/>
    <col min="7939" max="7939" width="3.7109375" style="72" customWidth="1"/>
    <col min="7940" max="7940" width="29.7109375" style="72" customWidth="1"/>
    <col min="7941" max="7941" width="4" style="72" customWidth="1"/>
    <col min="7942" max="7942" width="29.7109375" style="72" customWidth="1"/>
    <col min="7943" max="8192" width="9.140625" style="72"/>
    <col min="8193" max="8193" width="3.140625" style="72" customWidth="1"/>
    <col min="8194" max="8194" width="30.28515625" style="72" customWidth="1"/>
    <col min="8195" max="8195" width="3.7109375" style="72" customWidth="1"/>
    <col min="8196" max="8196" width="29.7109375" style="72" customWidth="1"/>
    <col min="8197" max="8197" width="4" style="72" customWidth="1"/>
    <col min="8198" max="8198" width="29.7109375" style="72" customWidth="1"/>
    <col min="8199" max="8448" width="9.140625" style="72"/>
    <col min="8449" max="8449" width="3.140625" style="72" customWidth="1"/>
    <col min="8450" max="8450" width="30.28515625" style="72" customWidth="1"/>
    <col min="8451" max="8451" width="3.7109375" style="72" customWidth="1"/>
    <col min="8452" max="8452" width="29.7109375" style="72" customWidth="1"/>
    <col min="8453" max="8453" width="4" style="72" customWidth="1"/>
    <col min="8454" max="8454" width="29.7109375" style="72" customWidth="1"/>
    <col min="8455" max="8704" width="9.140625" style="72"/>
    <col min="8705" max="8705" width="3.140625" style="72" customWidth="1"/>
    <col min="8706" max="8706" width="30.28515625" style="72" customWidth="1"/>
    <col min="8707" max="8707" width="3.7109375" style="72" customWidth="1"/>
    <col min="8708" max="8708" width="29.7109375" style="72" customWidth="1"/>
    <col min="8709" max="8709" width="4" style="72" customWidth="1"/>
    <col min="8710" max="8710" width="29.7109375" style="72" customWidth="1"/>
    <col min="8711" max="8960" width="9.140625" style="72"/>
    <col min="8961" max="8961" width="3.140625" style="72" customWidth="1"/>
    <col min="8962" max="8962" width="30.28515625" style="72" customWidth="1"/>
    <col min="8963" max="8963" width="3.7109375" style="72" customWidth="1"/>
    <col min="8964" max="8964" width="29.7109375" style="72" customWidth="1"/>
    <col min="8965" max="8965" width="4" style="72" customWidth="1"/>
    <col min="8966" max="8966" width="29.7109375" style="72" customWidth="1"/>
    <col min="8967" max="9216" width="9.140625" style="72"/>
    <col min="9217" max="9217" width="3.140625" style="72" customWidth="1"/>
    <col min="9218" max="9218" width="30.28515625" style="72" customWidth="1"/>
    <col min="9219" max="9219" width="3.7109375" style="72" customWidth="1"/>
    <col min="9220" max="9220" width="29.7109375" style="72" customWidth="1"/>
    <col min="9221" max="9221" width="4" style="72" customWidth="1"/>
    <col min="9222" max="9222" width="29.7109375" style="72" customWidth="1"/>
    <col min="9223" max="9472" width="9.140625" style="72"/>
    <col min="9473" max="9473" width="3.140625" style="72" customWidth="1"/>
    <col min="9474" max="9474" width="30.28515625" style="72" customWidth="1"/>
    <col min="9475" max="9475" width="3.7109375" style="72" customWidth="1"/>
    <col min="9476" max="9476" width="29.7109375" style="72" customWidth="1"/>
    <col min="9477" max="9477" width="4" style="72" customWidth="1"/>
    <col min="9478" max="9478" width="29.7109375" style="72" customWidth="1"/>
    <col min="9479" max="9728" width="9.140625" style="72"/>
    <col min="9729" max="9729" width="3.140625" style="72" customWidth="1"/>
    <col min="9730" max="9730" width="30.28515625" style="72" customWidth="1"/>
    <col min="9731" max="9731" width="3.7109375" style="72" customWidth="1"/>
    <col min="9732" max="9732" width="29.7109375" style="72" customWidth="1"/>
    <col min="9733" max="9733" width="4" style="72" customWidth="1"/>
    <col min="9734" max="9734" width="29.7109375" style="72" customWidth="1"/>
    <col min="9735" max="9984" width="9.140625" style="72"/>
    <col min="9985" max="9985" width="3.140625" style="72" customWidth="1"/>
    <col min="9986" max="9986" width="30.28515625" style="72" customWidth="1"/>
    <col min="9987" max="9987" width="3.7109375" style="72" customWidth="1"/>
    <col min="9988" max="9988" width="29.7109375" style="72" customWidth="1"/>
    <col min="9989" max="9989" width="4" style="72" customWidth="1"/>
    <col min="9990" max="9990" width="29.7109375" style="72" customWidth="1"/>
    <col min="9991" max="10240" width="9.140625" style="72"/>
    <col min="10241" max="10241" width="3.140625" style="72" customWidth="1"/>
    <col min="10242" max="10242" width="30.28515625" style="72" customWidth="1"/>
    <col min="10243" max="10243" width="3.7109375" style="72" customWidth="1"/>
    <col min="10244" max="10244" width="29.7109375" style="72" customWidth="1"/>
    <col min="10245" max="10245" width="4" style="72" customWidth="1"/>
    <col min="10246" max="10246" width="29.7109375" style="72" customWidth="1"/>
    <col min="10247" max="10496" width="9.140625" style="72"/>
    <col min="10497" max="10497" width="3.140625" style="72" customWidth="1"/>
    <col min="10498" max="10498" width="30.28515625" style="72" customWidth="1"/>
    <col min="10499" max="10499" width="3.7109375" style="72" customWidth="1"/>
    <col min="10500" max="10500" width="29.7109375" style="72" customWidth="1"/>
    <col min="10501" max="10501" width="4" style="72" customWidth="1"/>
    <col min="10502" max="10502" width="29.7109375" style="72" customWidth="1"/>
    <col min="10503" max="10752" width="9.140625" style="72"/>
    <col min="10753" max="10753" width="3.140625" style="72" customWidth="1"/>
    <col min="10754" max="10754" width="30.28515625" style="72" customWidth="1"/>
    <col min="10755" max="10755" width="3.7109375" style="72" customWidth="1"/>
    <col min="10756" max="10756" width="29.7109375" style="72" customWidth="1"/>
    <col min="10757" max="10757" width="4" style="72" customWidth="1"/>
    <col min="10758" max="10758" width="29.7109375" style="72" customWidth="1"/>
    <col min="10759" max="11008" width="9.140625" style="72"/>
    <col min="11009" max="11009" width="3.140625" style="72" customWidth="1"/>
    <col min="11010" max="11010" width="30.28515625" style="72" customWidth="1"/>
    <col min="11011" max="11011" width="3.7109375" style="72" customWidth="1"/>
    <col min="11012" max="11012" width="29.7109375" style="72" customWidth="1"/>
    <col min="11013" max="11013" width="4" style="72" customWidth="1"/>
    <col min="11014" max="11014" width="29.7109375" style="72" customWidth="1"/>
    <col min="11015" max="11264" width="9.140625" style="72"/>
    <col min="11265" max="11265" width="3.140625" style="72" customWidth="1"/>
    <col min="11266" max="11266" width="30.28515625" style="72" customWidth="1"/>
    <col min="11267" max="11267" width="3.7109375" style="72" customWidth="1"/>
    <col min="11268" max="11268" width="29.7109375" style="72" customWidth="1"/>
    <col min="11269" max="11269" width="4" style="72" customWidth="1"/>
    <col min="11270" max="11270" width="29.7109375" style="72" customWidth="1"/>
    <col min="11271" max="11520" width="9.140625" style="72"/>
    <col min="11521" max="11521" width="3.140625" style="72" customWidth="1"/>
    <col min="11522" max="11522" width="30.28515625" style="72" customWidth="1"/>
    <col min="11523" max="11523" width="3.7109375" style="72" customWidth="1"/>
    <col min="11524" max="11524" width="29.7109375" style="72" customWidth="1"/>
    <col min="11525" max="11525" width="4" style="72" customWidth="1"/>
    <col min="11526" max="11526" width="29.7109375" style="72" customWidth="1"/>
    <col min="11527" max="11776" width="9.140625" style="72"/>
    <col min="11777" max="11777" width="3.140625" style="72" customWidth="1"/>
    <col min="11778" max="11778" width="30.28515625" style="72" customWidth="1"/>
    <col min="11779" max="11779" width="3.7109375" style="72" customWidth="1"/>
    <col min="11780" max="11780" width="29.7109375" style="72" customWidth="1"/>
    <col min="11781" max="11781" width="4" style="72" customWidth="1"/>
    <col min="11782" max="11782" width="29.7109375" style="72" customWidth="1"/>
    <col min="11783" max="12032" width="9.140625" style="72"/>
    <col min="12033" max="12033" width="3.140625" style="72" customWidth="1"/>
    <col min="12034" max="12034" width="30.28515625" style="72" customWidth="1"/>
    <col min="12035" max="12035" width="3.7109375" style="72" customWidth="1"/>
    <col min="12036" max="12036" width="29.7109375" style="72" customWidth="1"/>
    <col min="12037" max="12037" width="4" style="72" customWidth="1"/>
    <col min="12038" max="12038" width="29.7109375" style="72" customWidth="1"/>
    <col min="12039" max="12288" width="9.140625" style="72"/>
    <col min="12289" max="12289" width="3.140625" style="72" customWidth="1"/>
    <col min="12290" max="12290" width="30.28515625" style="72" customWidth="1"/>
    <col min="12291" max="12291" width="3.7109375" style="72" customWidth="1"/>
    <col min="12292" max="12292" width="29.7109375" style="72" customWidth="1"/>
    <col min="12293" max="12293" width="4" style="72" customWidth="1"/>
    <col min="12294" max="12294" width="29.7109375" style="72" customWidth="1"/>
    <col min="12295" max="12544" width="9.140625" style="72"/>
    <col min="12545" max="12545" width="3.140625" style="72" customWidth="1"/>
    <col min="12546" max="12546" width="30.28515625" style="72" customWidth="1"/>
    <col min="12547" max="12547" width="3.7109375" style="72" customWidth="1"/>
    <col min="12548" max="12548" width="29.7109375" style="72" customWidth="1"/>
    <col min="12549" max="12549" width="4" style="72" customWidth="1"/>
    <col min="12550" max="12550" width="29.7109375" style="72" customWidth="1"/>
    <col min="12551" max="12800" width="9.140625" style="72"/>
    <col min="12801" max="12801" width="3.140625" style="72" customWidth="1"/>
    <col min="12802" max="12802" width="30.28515625" style="72" customWidth="1"/>
    <col min="12803" max="12803" width="3.7109375" style="72" customWidth="1"/>
    <col min="12804" max="12804" width="29.7109375" style="72" customWidth="1"/>
    <col min="12805" max="12805" width="4" style="72" customWidth="1"/>
    <col min="12806" max="12806" width="29.7109375" style="72" customWidth="1"/>
    <col min="12807" max="13056" width="9.140625" style="72"/>
    <col min="13057" max="13057" width="3.140625" style="72" customWidth="1"/>
    <col min="13058" max="13058" width="30.28515625" style="72" customWidth="1"/>
    <col min="13059" max="13059" width="3.7109375" style="72" customWidth="1"/>
    <col min="13060" max="13060" width="29.7109375" style="72" customWidth="1"/>
    <col min="13061" max="13061" width="4" style="72" customWidth="1"/>
    <col min="13062" max="13062" width="29.7109375" style="72" customWidth="1"/>
    <col min="13063" max="13312" width="9.140625" style="72"/>
    <col min="13313" max="13313" width="3.140625" style="72" customWidth="1"/>
    <col min="13314" max="13314" width="30.28515625" style="72" customWidth="1"/>
    <col min="13315" max="13315" width="3.7109375" style="72" customWidth="1"/>
    <col min="13316" max="13316" width="29.7109375" style="72" customWidth="1"/>
    <col min="13317" max="13317" width="4" style="72" customWidth="1"/>
    <col min="13318" max="13318" width="29.7109375" style="72" customWidth="1"/>
    <col min="13319" max="13568" width="9.140625" style="72"/>
    <col min="13569" max="13569" width="3.140625" style="72" customWidth="1"/>
    <col min="13570" max="13570" width="30.28515625" style="72" customWidth="1"/>
    <col min="13571" max="13571" width="3.7109375" style="72" customWidth="1"/>
    <col min="13572" max="13572" width="29.7109375" style="72" customWidth="1"/>
    <col min="13573" max="13573" width="4" style="72" customWidth="1"/>
    <col min="13574" max="13574" width="29.7109375" style="72" customWidth="1"/>
    <col min="13575" max="13824" width="9.140625" style="72"/>
    <col min="13825" max="13825" width="3.140625" style="72" customWidth="1"/>
    <col min="13826" max="13826" width="30.28515625" style="72" customWidth="1"/>
    <col min="13827" max="13827" width="3.7109375" style="72" customWidth="1"/>
    <col min="13828" max="13828" width="29.7109375" style="72" customWidth="1"/>
    <col min="13829" max="13829" width="4" style="72" customWidth="1"/>
    <col min="13830" max="13830" width="29.7109375" style="72" customWidth="1"/>
    <col min="13831" max="14080" width="9.140625" style="72"/>
    <col min="14081" max="14081" width="3.140625" style="72" customWidth="1"/>
    <col min="14082" max="14082" width="30.28515625" style="72" customWidth="1"/>
    <col min="14083" max="14083" width="3.7109375" style="72" customWidth="1"/>
    <col min="14084" max="14084" width="29.7109375" style="72" customWidth="1"/>
    <col min="14085" max="14085" width="4" style="72" customWidth="1"/>
    <col min="14086" max="14086" width="29.7109375" style="72" customWidth="1"/>
    <col min="14087" max="14336" width="9.140625" style="72"/>
    <col min="14337" max="14337" width="3.140625" style="72" customWidth="1"/>
    <col min="14338" max="14338" width="30.28515625" style="72" customWidth="1"/>
    <col min="14339" max="14339" width="3.7109375" style="72" customWidth="1"/>
    <col min="14340" max="14340" width="29.7109375" style="72" customWidth="1"/>
    <col min="14341" max="14341" width="4" style="72" customWidth="1"/>
    <col min="14342" max="14342" width="29.7109375" style="72" customWidth="1"/>
    <col min="14343" max="14592" width="9.140625" style="72"/>
    <col min="14593" max="14593" width="3.140625" style="72" customWidth="1"/>
    <col min="14594" max="14594" width="30.28515625" style="72" customWidth="1"/>
    <col min="14595" max="14595" width="3.7109375" style="72" customWidth="1"/>
    <col min="14596" max="14596" width="29.7109375" style="72" customWidth="1"/>
    <col min="14597" max="14597" width="4" style="72" customWidth="1"/>
    <col min="14598" max="14598" width="29.7109375" style="72" customWidth="1"/>
    <col min="14599" max="14848" width="9.140625" style="72"/>
    <col min="14849" max="14849" width="3.140625" style="72" customWidth="1"/>
    <col min="14850" max="14850" width="30.28515625" style="72" customWidth="1"/>
    <col min="14851" max="14851" width="3.7109375" style="72" customWidth="1"/>
    <col min="14852" max="14852" width="29.7109375" style="72" customWidth="1"/>
    <col min="14853" max="14853" width="4" style="72" customWidth="1"/>
    <col min="14854" max="14854" width="29.7109375" style="72" customWidth="1"/>
    <col min="14855" max="15104" width="9.140625" style="72"/>
    <col min="15105" max="15105" width="3.140625" style="72" customWidth="1"/>
    <col min="15106" max="15106" width="30.28515625" style="72" customWidth="1"/>
    <col min="15107" max="15107" width="3.7109375" style="72" customWidth="1"/>
    <col min="15108" max="15108" width="29.7109375" style="72" customWidth="1"/>
    <col min="15109" max="15109" width="4" style="72" customWidth="1"/>
    <col min="15110" max="15110" width="29.7109375" style="72" customWidth="1"/>
    <col min="15111" max="15360" width="9.140625" style="72"/>
    <col min="15361" max="15361" width="3.140625" style="72" customWidth="1"/>
    <col min="15362" max="15362" width="30.28515625" style="72" customWidth="1"/>
    <col min="15363" max="15363" width="3.7109375" style="72" customWidth="1"/>
    <col min="15364" max="15364" width="29.7109375" style="72" customWidth="1"/>
    <col min="15365" max="15365" width="4" style="72" customWidth="1"/>
    <col min="15366" max="15366" width="29.7109375" style="72" customWidth="1"/>
    <col min="15367" max="15616" width="9.140625" style="72"/>
    <col min="15617" max="15617" width="3.140625" style="72" customWidth="1"/>
    <col min="15618" max="15618" width="30.28515625" style="72" customWidth="1"/>
    <col min="15619" max="15619" width="3.7109375" style="72" customWidth="1"/>
    <col min="15620" max="15620" width="29.7109375" style="72" customWidth="1"/>
    <col min="15621" max="15621" width="4" style="72" customWidth="1"/>
    <col min="15622" max="15622" width="29.7109375" style="72" customWidth="1"/>
    <col min="15623" max="15872" width="9.140625" style="72"/>
    <col min="15873" max="15873" width="3.140625" style="72" customWidth="1"/>
    <col min="15874" max="15874" width="30.28515625" style="72" customWidth="1"/>
    <col min="15875" max="15875" width="3.7109375" style="72" customWidth="1"/>
    <col min="15876" max="15876" width="29.7109375" style="72" customWidth="1"/>
    <col min="15877" max="15877" width="4" style="72" customWidth="1"/>
    <col min="15878" max="15878" width="29.7109375" style="72" customWidth="1"/>
    <col min="15879" max="16128" width="9.140625" style="72"/>
    <col min="16129" max="16129" width="3.140625" style="72" customWidth="1"/>
    <col min="16130" max="16130" width="30.28515625" style="72" customWidth="1"/>
    <col min="16131" max="16131" width="3.7109375" style="72" customWidth="1"/>
    <col min="16132" max="16132" width="29.7109375" style="72" customWidth="1"/>
    <col min="16133" max="16133" width="4" style="72" customWidth="1"/>
    <col min="16134" max="16134" width="29.7109375" style="72" customWidth="1"/>
    <col min="16135" max="16384" width="9.140625" style="72"/>
  </cols>
  <sheetData>
    <row r="1" spans="1:7" ht="14.25">
      <c r="F1" s="844" t="s">
        <v>499</v>
      </c>
      <c r="G1" s="844"/>
    </row>
    <row r="2" spans="1:7" s="73" customFormat="1">
      <c r="A2" s="74"/>
      <c r="B2" s="74"/>
      <c r="C2" s="74"/>
      <c r="D2" s="74"/>
      <c r="E2" s="74"/>
      <c r="F2" s="74"/>
    </row>
    <row r="3" spans="1:7" s="73" customFormat="1" ht="14.25">
      <c r="A3" s="869" t="s">
        <v>498</v>
      </c>
      <c r="B3" s="869"/>
      <c r="C3" s="869"/>
      <c r="D3" s="869"/>
      <c r="E3" s="869"/>
      <c r="F3" s="869"/>
    </row>
    <row r="4" spans="1:7" s="73" customFormat="1">
      <c r="A4" s="74"/>
      <c r="B4" s="74"/>
      <c r="C4" s="74"/>
      <c r="D4" s="74"/>
      <c r="E4" s="74"/>
      <c r="F4" s="74"/>
    </row>
    <row r="5" spans="1:7">
      <c r="A5" s="658"/>
      <c r="B5" s="659" t="s">
        <v>4</v>
      </c>
      <c r="C5" s="659"/>
      <c r="D5" s="659" t="s">
        <v>478</v>
      </c>
      <c r="E5" s="659"/>
      <c r="F5" s="659" t="s">
        <v>479</v>
      </c>
    </row>
    <row r="6" spans="1:7" ht="24" customHeight="1">
      <c r="A6" s="660">
        <v>1</v>
      </c>
      <c r="B6" s="661" t="s">
        <v>480</v>
      </c>
      <c r="C6" s="660">
        <v>1</v>
      </c>
      <c r="D6" s="661" t="s">
        <v>481</v>
      </c>
      <c r="E6" s="660">
        <v>1</v>
      </c>
      <c r="F6" s="661" t="s">
        <v>493</v>
      </c>
    </row>
    <row r="7" spans="1:7" ht="24" customHeight="1">
      <c r="A7" s="660">
        <v>2</v>
      </c>
      <c r="B7" s="661" t="s">
        <v>500</v>
      </c>
      <c r="C7" s="660">
        <v>2</v>
      </c>
      <c r="D7" s="661" t="s">
        <v>483</v>
      </c>
      <c r="E7" s="660">
        <v>2</v>
      </c>
      <c r="F7" s="661" t="s">
        <v>482</v>
      </c>
    </row>
    <row r="8" spans="1:7" ht="30" customHeight="1">
      <c r="A8" s="660">
        <v>3</v>
      </c>
      <c r="B8" s="661" t="s">
        <v>485</v>
      </c>
      <c r="C8" s="660">
        <v>3</v>
      </c>
      <c r="D8" s="661" t="s">
        <v>486</v>
      </c>
      <c r="E8" s="660">
        <v>3</v>
      </c>
      <c r="F8" s="661" t="s">
        <v>487</v>
      </c>
    </row>
    <row r="9" spans="1:7" ht="24" customHeight="1">
      <c r="A9" s="660"/>
      <c r="B9" s="662"/>
      <c r="C9" s="660">
        <v>4</v>
      </c>
      <c r="D9" s="661" t="s">
        <v>488</v>
      </c>
      <c r="E9" s="660">
        <v>4</v>
      </c>
      <c r="F9" s="661" t="s">
        <v>489</v>
      </c>
    </row>
    <row r="10" spans="1:7" ht="24" customHeight="1">
      <c r="A10" s="660"/>
      <c r="B10" s="662"/>
      <c r="C10" s="660">
        <v>5</v>
      </c>
      <c r="D10" s="661" t="s">
        <v>490</v>
      </c>
      <c r="E10" s="660">
        <v>5</v>
      </c>
      <c r="F10" s="661" t="s">
        <v>491</v>
      </c>
    </row>
    <row r="11" spans="1:7" ht="24" customHeight="1">
      <c r="A11" s="660"/>
      <c r="B11" s="662"/>
      <c r="C11" s="660">
        <v>6</v>
      </c>
      <c r="D11" s="593" t="s">
        <v>496</v>
      </c>
      <c r="E11" s="660">
        <v>6</v>
      </c>
      <c r="F11" s="661" t="s">
        <v>484</v>
      </c>
    </row>
    <row r="12" spans="1:7" ht="24" customHeight="1">
      <c r="A12" s="660"/>
      <c r="B12" s="662"/>
      <c r="C12" s="660">
        <v>7</v>
      </c>
      <c r="D12" s="661" t="s">
        <v>492</v>
      </c>
      <c r="E12" s="660"/>
      <c r="F12" s="662"/>
    </row>
    <row r="13" spans="1:7" ht="24" customHeight="1">
      <c r="A13" s="660"/>
      <c r="B13" s="662"/>
      <c r="C13" s="660">
        <v>8</v>
      </c>
      <c r="D13" s="661" t="s">
        <v>494</v>
      </c>
      <c r="E13" s="660"/>
      <c r="F13" s="661"/>
    </row>
    <row r="14" spans="1:7" ht="24" customHeight="1">
      <c r="A14" s="662"/>
      <c r="B14" s="662"/>
      <c r="C14" s="660">
        <v>9</v>
      </c>
      <c r="D14" s="661" t="s">
        <v>495</v>
      </c>
      <c r="E14" s="660"/>
      <c r="F14" s="662"/>
    </row>
    <row r="15" spans="1:7">
      <c r="A15" s="870" t="s">
        <v>497</v>
      </c>
      <c r="B15" s="870"/>
      <c r="C15" s="870"/>
      <c r="D15" s="870"/>
      <c r="E15" s="870"/>
      <c r="F15" s="870"/>
    </row>
    <row r="17" spans="4:6">
      <c r="F17" s="663"/>
    </row>
    <row r="18" spans="4:6">
      <c r="D18" s="663"/>
    </row>
    <row r="19" spans="4:6">
      <c r="D19" s="664"/>
      <c r="E19" s="664"/>
      <c r="F19" s="664"/>
    </row>
    <row r="20" spans="4:6">
      <c r="D20" s="664"/>
      <c r="E20" s="664"/>
      <c r="F20" s="664"/>
    </row>
    <row r="21" spans="4:6">
      <c r="D21" s="664"/>
      <c r="E21" s="664"/>
      <c r="F21" s="664"/>
    </row>
    <row r="22" spans="4:6">
      <c r="D22" s="664"/>
      <c r="E22" s="664"/>
      <c r="F22" s="664"/>
    </row>
    <row r="23" spans="4:6">
      <c r="D23" s="664"/>
      <c r="E23" s="664"/>
      <c r="F23" s="664"/>
    </row>
    <row r="24" spans="4:6">
      <c r="D24" s="664"/>
      <c r="E24" s="664"/>
      <c r="F24" s="664"/>
    </row>
  </sheetData>
  <mergeCells count="3">
    <mergeCell ref="A3:F3"/>
    <mergeCell ref="A15:F15"/>
    <mergeCell ref="F1:G1"/>
  </mergeCells>
  <pageMargins left="0.27559055118110237" right="0.15748031496062992" top="0.74803149606299213" bottom="0.74803149606299213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N19"/>
  <sheetViews>
    <sheetView workbookViewId="0"/>
  </sheetViews>
  <sheetFormatPr defaultRowHeight="15"/>
  <cols>
    <col min="6" max="6" width="31.5703125" customWidth="1"/>
  </cols>
  <sheetData>
    <row r="1" spans="1:14">
      <c r="A1" s="45"/>
      <c r="B1" s="45"/>
      <c r="C1" s="45"/>
      <c r="D1" s="45"/>
      <c r="E1" s="45"/>
      <c r="F1" s="45"/>
      <c r="G1" s="45"/>
      <c r="H1" s="45"/>
      <c r="I1" s="46"/>
      <c r="J1" s="46"/>
      <c r="K1" s="46"/>
      <c r="L1" s="46"/>
      <c r="M1" s="666" t="s">
        <v>48</v>
      </c>
      <c r="N1" s="666"/>
    </row>
    <row r="2" spans="1:14">
      <c r="A2" s="45"/>
      <c r="B2" s="706" t="s">
        <v>49</v>
      </c>
      <c r="C2" s="706"/>
      <c r="D2" s="706"/>
      <c r="E2" s="706"/>
      <c r="F2" s="706"/>
      <c r="G2" s="706"/>
      <c r="H2" s="706"/>
      <c r="I2" s="706"/>
      <c r="J2" s="706"/>
      <c r="K2" s="706"/>
      <c r="L2" s="706"/>
      <c r="M2" s="706"/>
      <c r="N2" s="706"/>
    </row>
    <row r="3" spans="1:14" ht="15.75" thickBot="1">
      <c r="A3" s="45"/>
      <c r="B3" s="45"/>
      <c r="C3" s="45"/>
      <c r="D3" s="47"/>
      <c r="E3" s="47"/>
      <c r="F3" s="45"/>
      <c r="G3" s="45"/>
      <c r="H3" s="45"/>
      <c r="I3" s="46"/>
      <c r="J3" s="46"/>
      <c r="K3" s="48"/>
      <c r="L3" s="48"/>
      <c r="M3" s="44" t="s">
        <v>2</v>
      </c>
      <c r="N3" s="44"/>
    </row>
    <row r="4" spans="1:14" ht="15.75" thickBot="1">
      <c r="A4" s="46"/>
      <c r="B4" s="707" t="s">
        <v>49</v>
      </c>
      <c r="C4" s="708"/>
      <c r="D4" s="708"/>
      <c r="E4" s="708"/>
      <c r="F4" s="709"/>
      <c r="G4" s="713" t="s">
        <v>4</v>
      </c>
      <c r="H4" s="714"/>
      <c r="I4" s="715" t="s">
        <v>5</v>
      </c>
      <c r="J4" s="714"/>
      <c r="K4" s="715" t="s">
        <v>6</v>
      </c>
      <c r="L4" s="716"/>
      <c r="M4" s="713" t="s">
        <v>7</v>
      </c>
      <c r="N4" s="716"/>
    </row>
    <row r="5" spans="1:14" ht="26.25" thickBot="1">
      <c r="A5" s="46"/>
      <c r="B5" s="710"/>
      <c r="C5" s="711"/>
      <c r="D5" s="711"/>
      <c r="E5" s="711"/>
      <c r="F5" s="712"/>
      <c r="G5" s="49" t="s">
        <v>50</v>
      </c>
      <c r="H5" s="50" t="s">
        <v>51</v>
      </c>
      <c r="I5" s="51" t="s">
        <v>50</v>
      </c>
      <c r="J5" s="52" t="s">
        <v>51</v>
      </c>
      <c r="K5" s="49" t="s">
        <v>50</v>
      </c>
      <c r="L5" s="53" t="s">
        <v>51</v>
      </c>
      <c r="M5" s="49" t="s">
        <v>50</v>
      </c>
      <c r="N5" s="54" t="s">
        <v>51</v>
      </c>
    </row>
    <row r="6" spans="1:14">
      <c r="A6" s="46"/>
      <c r="B6" s="717" t="s">
        <v>52</v>
      </c>
      <c r="C6" s="718"/>
      <c r="D6" s="718"/>
      <c r="E6" s="718"/>
      <c r="F6" s="719"/>
      <c r="G6" s="55">
        <v>9309.9320000000007</v>
      </c>
      <c r="H6" s="56">
        <v>9848.5149999999994</v>
      </c>
      <c r="I6" s="55">
        <v>4065.6091222730001</v>
      </c>
      <c r="J6" s="56">
        <v>4368.1115553660002</v>
      </c>
      <c r="K6" s="55">
        <v>502.99652000000003</v>
      </c>
      <c r="L6" s="56">
        <v>468.14703000000003</v>
      </c>
      <c r="M6" s="55">
        <v>13878.537642272999</v>
      </c>
      <c r="N6" s="57">
        <v>14684.773585366</v>
      </c>
    </row>
    <row r="7" spans="1:14">
      <c r="A7" s="46"/>
      <c r="B7" s="703" t="s">
        <v>53</v>
      </c>
      <c r="C7" s="704"/>
      <c r="D7" s="704"/>
      <c r="E7" s="704"/>
      <c r="F7" s="705"/>
      <c r="G7" s="58">
        <v>-4265.1180000000004</v>
      </c>
      <c r="H7" s="59">
        <v>-4721.4549999999999</v>
      </c>
      <c r="I7" s="58">
        <v>-1817.813455</v>
      </c>
      <c r="J7" s="59">
        <v>-1966.3582124999998</v>
      </c>
      <c r="K7" s="58">
        <v>-122.08294000000001</v>
      </c>
      <c r="L7" s="59">
        <v>-134.63358000000002</v>
      </c>
      <c r="M7" s="58">
        <v>-6205.0143950000001</v>
      </c>
      <c r="N7" s="60">
        <v>-6822.4467925000008</v>
      </c>
    </row>
    <row r="8" spans="1:14">
      <c r="A8" s="61"/>
      <c r="B8" s="703" t="s">
        <v>54</v>
      </c>
      <c r="C8" s="704"/>
      <c r="D8" s="704"/>
      <c r="E8" s="704"/>
      <c r="F8" s="705"/>
      <c r="G8" s="58">
        <v>5044.8140000000003</v>
      </c>
      <c r="H8" s="59">
        <v>5127.0600000000004</v>
      </c>
      <c r="I8" s="58">
        <v>2247.7956672729997</v>
      </c>
      <c r="J8" s="59">
        <v>2401.7533428659999</v>
      </c>
      <c r="K8" s="58">
        <v>380.91358000000002</v>
      </c>
      <c r="L8" s="59">
        <v>333.51345000000003</v>
      </c>
      <c r="M8" s="58">
        <v>7673.5232472730004</v>
      </c>
      <c r="N8" s="60">
        <v>7862.3267928659998</v>
      </c>
    </row>
    <row r="9" spans="1:14">
      <c r="A9" s="61"/>
      <c r="B9" s="703" t="s">
        <v>55</v>
      </c>
      <c r="C9" s="704"/>
      <c r="D9" s="704"/>
      <c r="E9" s="704"/>
      <c r="F9" s="705"/>
      <c r="G9" s="58">
        <v>1595.443</v>
      </c>
      <c r="H9" s="59">
        <v>1761.893</v>
      </c>
      <c r="I9" s="58">
        <v>576.14583600999993</v>
      </c>
      <c r="J9" s="59">
        <v>638.82378772999994</v>
      </c>
      <c r="K9" s="58">
        <v>126.56841</v>
      </c>
      <c r="L9" s="59">
        <v>83.725570000000005</v>
      </c>
      <c r="M9" s="58">
        <v>2298.1572460100001</v>
      </c>
      <c r="N9" s="60">
        <v>2484.4423577299999</v>
      </c>
    </row>
    <row r="10" spans="1:14">
      <c r="A10" s="61"/>
      <c r="B10" s="703" t="s">
        <v>56</v>
      </c>
      <c r="C10" s="704"/>
      <c r="D10" s="704"/>
      <c r="E10" s="704"/>
      <c r="F10" s="705"/>
      <c r="G10" s="58">
        <v>220.137</v>
      </c>
      <c r="H10" s="59">
        <v>23.516999999999999</v>
      </c>
      <c r="I10" s="58">
        <v>15.449</v>
      </c>
      <c r="J10" s="59">
        <v>12.291</v>
      </c>
      <c r="K10" s="58">
        <v>6.0540000000000003</v>
      </c>
      <c r="L10" s="59">
        <v>0</v>
      </c>
      <c r="M10" s="58">
        <v>241.64</v>
      </c>
      <c r="N10" s="60">
        <v>35.808</v>
      </c>
    </row>
    <row r="11" spans="1:14">
      <c r="A11" s="61"/>
      <c r="B11" s="700" t="s">
        <v>57</v>
      </c>
      <c r="C11" s="701"/>
      <c r="D11" s="701"/>
      <c r="E11" s="701"/>
      <c r="F11" s="702"/>
      <c r="G11" s="58">
        <v>0</v>
      </c>
      <c r="H11" s="59">
        <v>0</v>
      </c>
      <c r="I11" s="58">
        <v>0</v>
      </c>
      <c r="J11" s="59">
        <v>0</v>
      </c>
      <c r="K11" s="58">
        <v>0</v>
      </c>
      <c r="L11" s="59">
        <v>0</v>
      </c>
      <c r="M11" s="58">
        <v>0</v>
      </c>
      <c r="N11" s="60">
        <v>0</v>
      </c>
    </row>
    <row r="12" spans="1:14">
      <c r="A12" s="61"/>
      <c r="B12" s="700" t="s">
        <v>58</v>
      </c>
      <c r="C12" s="701"/>
      <c r="D12" s="701"/>
      <c r="E12" s="701"/>
      <c r="F12" s="702"/>
      <c r="G12" s="58">
        <v>324.298</v>
      </c>
      <c r="H12" s="59">
        <v>368.392</v>
      </c>
      <c r="I12" s="58">
        <v>176.96546254</v>
      </c>
      <c r="J12" s="59">
        <v>175.66942251880002</v>
      </c>
      <c r="K12" s="58">
        <v>17.429579999999998</v>
      </c>
      <c r="L12" s="59">
        <v>22.692240000000002</v>
      </c>
      <c r="M12" s="58">
        <v>518.69304253999996</v>
      </c>
      <c r="N12" s="60">
        <v>566.75366251879996</v>
      </c>
    </row>
    <row r="13" spans="1:14">
      <c r="A13" s="62"/>
      <c r="B13" s="703" t="s">
        <v>59</v>
      </c>
      <c r="C13" s="704"/>
      <c r="D13" s="704"/>
      <c r="E13" s="704"/>
      <c r="F13" s="705"/>
      <c r="G13" s="58">
        <v>776.25099999999998</v>
      </c>
      <c r="H13" s="59">
        <v>550.14200000000005</v>
      </c>
      <c r="I13" s="58">
        <v>227.33389199999999</v>
      </c>
      <c r="J13" s="59">
        <v>241.19416380000001</v>
      </c>
      <c r="K13" s="58">
        <v>76.11160000000001</v>
      </c>
      <c r="L13" s="59">
        <v>24.412659999999999</v>
      </c>
      <c r="M13" s="58">
        <v>1079.696492</v>
      </c>
      <c r="N13" s="60">
        <v>815.74882379999997</v>
      </c>
    </row>
    <row r="14" spans="1:14">
      <c r="A14" s="62"/>
      <c r="B14" s="700" t="s">
        <v>60</v>
      </c>
      <c r="C14" s="701"/>
      <c r="D14" s="701"/>
      <c r="E14" s="701"/>
      <c r="F14" s="702"/>
      <c r="G14" s="58">
        <v>-1911.327</v>
      </c>
      <c r="H14" s="59">
        <v>-2129.5810000000001</v>
      </c>
      <c r="I14" s="58">
        <v>-1004.8053586599999</v>
      </c>
      <c r="J14" s="59">
        <v>-861.91430600000001</v>
      </c>
      <c r="K14" s="58">
        <v>-119.28654</v>
      </c>
      <c r="L14" s="59">
        <v>-16.152360000000002</v>
      </c>
      <c r="M14" s="58">
        <v>-3035.4188986599997</v>
      </c>
      <c r="N14" s="60">
        <v>-3007.6476659999998</v>
      </c>
    </row>
    <row r="15" spans="1:14">
      <c r="A15" s="62"/>
      <c r="B15" s="700" t="s">
        <v>61</v>
      </c>
      <c r="C15" s="701"/>
      <c r="D15" s="701"/>
      <c r="E15" s="701"/>
      <c r="F15" s="702"/>
      <c r="G15" s="58">
        <v>0</v>
      </c>
      <c r="H15" s="59">
        <v>-29.111999999999998</v>
      </c>
      <c r="I15" s="58">
        <v>-35.152000000000001</v>
      </c>
      <c r="J15" s="59">
        <v>-61.298999999999999</v>
      </c>
      <c r="K15" s="58">
        <v>-0.373</v>
      </c>
      <c r="L15" s="59">
        <v>-0.49199999999999999</v>
      </c>
      <c r="M15" s="58">
        <v>-35.524999999999999</v>
      </c>
      <c r="N15" s="60">
        <v>-90.903000000000006</v>
      </c>
    </row>
    <row r="16" spans="1:14">
      <c r="A16" s="62"/>
      <c r="B16" s="703" t="s">
        <v>62</v>
      </c>
      <c r="C16" s="704"/>
      <c r="D16" s="704"/>
      <c r="E16" s="704"/>
      <c r="F16" s="705"/>
      <c r="G16" s="58">
        <v>-1557.1959999999999</v>
      </c>
      <c r="H16" s="59">
        <v>-1622.944</v>
      </c>
      <c r="I16" s="58">
        <v>-1088.7221085000001</v>
      </c>
      <c r="J16" s="59">
        <v>-1143.8184720000002</v>
      </c>
      <c r="K16" s="58">
        <v>-263.97578000000004</v>
      </c>
      <c r="L16" s="59">
        <v>-254.44469000000001</v>
      </c>
      <c r="M16" s="58">
        <v>-2909.8938885000002</v>
      </c>
      <c r="N16" s="60">
        <v>-3021.2071620000002</v>
      </c>
    </row>
    <row r="17" spans="1:14">
      <c r="A17" s="62"/>
      <c r="B17" s="703" t="s">
        <v>63</v>
      </c>
      <c r="C17" s="704"/>
      <c r="D17" s="704"/>
      <c r="E17" s="704"/>
      <c r="F17" s="705"/>
      <c r="G17" s="58">
        <v>-414.16199999999998</v>
      </c>
      <c r="H17" s="59">
        <v>-444.85</v>
      </c>
      <c r="I17" s="58">
        <v>-299.8267525</v>
      </c>
      <c r="J17" s="59">
        <v>-334.9613435</v>
      </c>
      <c r="K17" s="58">
        <v>-59.450780000000002</v>
      </c>
      <c r="L17" s="59">
        <v>-77.82705</v>
      </c>
      <c r="M17" s="58">
        <v>-773.43953249999993</v>
      </c>
      <c r="N17" s="60">
        <v>-857.63839350000001</v>
      </c>
    </row>
    <row r="18" spans="1:14" ht="15.75" thickBot="1">
      <c r="A18" s="62"/>
      <c r="B18" s="694" t="s">
        <v>64</v>
      </c>
      <c r="C18" s="695"/>
      <c r="D18" s="695"/>
      <c r="E18" s="695"/>
      <c r="F18" s="696"/>
      <c r="G18" s="63">
        <v>-2161.201</v>
      </c>
      <c r="H18" s="64">
        <v>-2162.2890000000002</v>
      </c>
      <c r="I18" s="63">
        <v>-1268.1321551000001</v>
      </c>
      <c r="J18" s="64">
        <v>-1385.211378</v>
      </c>
      <c r="K18" s="63">
        <v>-280.12145999999996</v>
      </c>
      <c r="L18" s="64">
        <v>-292.22391000000005</v>
      </c>
      <c r="M18" s="63">
        <v>-3709.4546151</v>
      </c>
      <c r="N18" s="65">
        <v>-3839.7242880000003</v>
      </c>
    </row>
    <row r="19" spans="1:14" ht="15.75" thickBot="1">
      <c r="A19" s="62"/>
      <c r="B19" s="697" t="s">
        <v>65</v>
      </c>
      <c r="C19" s="698"/>
      <c r="D19" s="698"/>
      <c r="E19" s="698"/>
      <c r="F19" s="699"/>
      <c r="G19" s="66">
        <v>1917.057</v>
      </c>
      <c r="H19" s="67">
        <v>1442.2280000000001</v>
      </c>
      <c r="I19" s="68">
        <v>-452.94851693699985</v>
      </c>
      <c r="J19" s="69">
        <v>-317.47278258520009</v>
      </c>
      <c r="K19" s="66">
        <v>-116.13038999999999</v>
      </c>
      <c r="L19" s="70">
        <v>-176.79609000000002</v>
      </c>
      <c r="M19" s="66">
        <v>1347.9780930630004</v>
      </c>
      <c r="N19" s="71">
        <v>947.95912741479981</v>
      </c>
    </row>
  </sheetData>
  <mergeCells count="21">
    <mergeCell ref="B11:F11"/>
    <mergeCell ref="M1:N1"/>
    <mergeCell ref="B2:N2"/>
    <mergeCell ref="B4:F5"/>
    <mergeCell ref="G4:H4"/>
    <mergeCell ref="I4:J4"/>
    <mergeCell ref="K4:L4"/>
    <mergeCell ref="M4:N4"/>
    <mergeCell ref="B6:F6"/>
    <mergeCell ref="B7:F7"/>
    <mergeCell ref="B8:F8"/>
    <mergeCell ref="B9:F9"/>
    <mergeCell ref="B10:F10"/>
    <mergeCell ref="B18:F18"/>
    <mergeCell ref="B19:F19"/>
    <mergeCell ref="B12:F12"/>
    <mergeCell ref="B13:F13"/>
    <mergeCell ref="B14:F14"/>
    <mergeCell ref="B15:F15"/>
    <mergeCell ref="B16:F16"/>
    <mergeCell ref="B17:F17"/>
  </mergeCells>
  <pageMargins left="0.45" right="0.43" top="0.74803149606299213" bottom="0.74803149606299213" header="0.31496062992125984" footer="0.31496062992125984"/>
  <pageSetup paperSize="9" scale="85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1:P26"/>
  <sheetViews>
    <sheetView workbookViewId="0"/>
  </sheetViews>
  <sheetFormatPr defaultRowHeight="12.75"/>
  <cols>
    <col min="1" max="1" width="3.28515625" style="72" customWidth="1"/>
    <col min="2" max="2" width="9.85546875" style="72" customWidth="1"/>
    <col min="3" max="3" width="27.7109375" style="72" customWidth="1"/>
    <col min="4" max="4" width="10.85546875" style="72" bestFit="1" customWidth="1"/>
    <col min="5" max="5" width="10.140625" style="72" bestFit="1" customWidth="1"/>
    <col min="6" max="6" width="13.140625" style="72" customWidth="1"/>
    <col min="7" max="7" width="10.7109375" style="72" customWidth="1"/>
    <col min="8" max="8" width="10.140625" style="72" bestFit="1" customWidth="1"/>
    <col min="9" max="9" width="12.5703125" style="72" customWidth="1"/>
    <col min="10" max="11" width="10.140625" style="72" bestFit="1" customWidth="1"/>
    <col min="12" max="12" width="12.85546875" style="72" bestFit="1" customWidth="1"/>
    <col min="13" max="13" width="9.140625" style="72" bestFit="1" customWidth="1"/>
    <col min="14" max="14" width="10.140625" style="72" bestFit="1" customWidth="1"/>
    <col min="15" max="15" width="12.85546875" style="72" bestFit="1" customWidth="1"/>
    <col min="16" max="16" width="10.28515625" style="72" customWidth="1"/>
    <col min="17" max="239" width="9.140625" style="72"/>
    <col min="240" max="240" width="9.85546875" style="72" customWidth="1"/>
    <col min="241" max="241" width="27.7109375" style="72" customWidth="1"/>
    <col min="242" max="242" width="10.85546875" style="72" bestFit="1" customWidth="1"/>
    <col min="243" max="243" width="10.140625" style="72" bestFit="1" customWidth="1"/>
    <col min="244" max="244" width="13.140625" style="72" customWidth="1"/>
    <col min="245" max="245" width="10.7109375" style="72" customWidth="1"/>
    <col min="246" max="246" width="10.140625" style="72" bestFit="1" customWidth="1"/>
    <col min="247" max="247" width="12.5703125" style="72" customWidth="1"/>
    <col min="248" max="249" width="10.140625" style="72" bestFit="1" customWidth="1"/>
    <col min="250" max="250" width="12.85546875" style="72" bestFit="1" customWidth="1"/>
    <col min="251" max="251" width="9.140625" style="72" bestFit="1" customWidth="1"/>
    <col min="252" max="252" width="10.140625" style="72" bestFit="1" customWidth="1"/>
    <col min="253" max="253" width="12.85546875" style="72" bestFit="1" customWidth="1"/>
    <col min="254" max="254" width="10.28515625" style="72" customWidth="1"/>
    <col min="255" max="255" width="9.140625" style="72"/>
    <col min="256" max="256" width="31.28515625" style="72" customWidth="1"/>
    <col min="257" max="495" width="9.140625" style="72"/>
    <col min="496" max="496" width="9.85546875" style="72" customWidth="1"/>
    <col min="497" max="497" width="27.7109375" style="72" customWidth="1"/>
    <col min="498" max="498" width="10.85546875" style="72" bestFit="1" customWidth="1"/>
    <col min="499" max="499" width="10.140625" style="72" bestFit="1" customWidth="1"/>
    <col min="500" max="500" width="13.140625" style="72" customWidth="1"/>
    <col min="501" max="501" width="10.7109375" style="72" customWidth="1"/>
    <col min="502" max="502" width="10.140625" style="72" bestFit="1" customWidth="1"/>
    <col min="503" max="503" width="12.5703125" style="72" customWidth="1"/>
    <col min="504" max="505" width="10.140625" style="72" bestFit="1" customWidth="1"/>
    <col min="506" max="506" width="12.85546875" style="72" bestFit="1" customWidth="1"/>
    <col min="507" max="507" width="9.140625" style="72" bestFit="1" customWidth="1"/>
    <col min="508" max="508" width="10.140625" style="72" bestFit="1" customWidth="1"/>
    <col min="509" max="509" width="12.85546875" style="72" bestFit="1" customWidth="1"/>
    <col min="510" max="510" width="10.28515625" style="72" customWidth="1"/>
    <col min="511" max="511" width="9.140625" style="72"/>
    <col min="512" max="512" width="31.28515625" style="72" customWidth="1"/>
    <col min="513" max="751" width="9.140625" style="72"/>
    <col min="752" max="752" width="9.85546875" style="72" customWidth="1"/>
    <col min="753" max="753" width="27.7109375" style="72" customWidth="1"/>
    <col min="754" max="754" width="10.85546875" style="72" bestFit="1" customWidth="1"/>
    <col min="755" max="755" width="10.140625" style="72" bestFit="1" customWidth="1"/>
    <col min="756" max="756" width="13.140625" style="72" customWidth="1"/>
    <col min="757" max="757" width="10.7109375" style="72" customWidth="1"/>
    <col min="758" max="758" width="10.140625" style="72" bestFit="1" customWidth="1"/>
    <col min="759" max="759" width="12.5703125" style="72" customWidth="1"/>
    <col min="760" max="761" width="10.140625" style="72" bestFit="1" customWidth="1"/>
    <col min="762" max="762" width="12.85546875" style="72" bestFit="1" customWidth="1"/>
    <col min="763" max="763" width="9.140625" style="72" bestFit="1" customWidth="1"/>
    <col min="764" max="764" width="10.140625" style="72" bestFit="1" customWidth="1"/>
    <col min="765" max="765" width="12.85546875" style="72" bestFit="1" customWidth="1"/>
    <col min="766" max="766" width="10.28515625" style="72" customWidth="1"/>
    <col min="767" max="767" width="9.140625" style="72"/>
    <col min="768" max="768" width="31.28515625" style="72" customWidth="1"/>
    <col min="769" max="1007" width="9.140625" style="72"/>
    <col min="1008" max="1008" width="9.85546875" style="72" customWidth="1"/>
    <col min="1009" max="1009" width="27.7109375" style="72" customWidth="1"/>
    <col min="1010" max="1010" width="10.85546875" style="72" bestFit="1" customWidth="1"/>
    <col min="1011" max="1011" width="10.140625" style="72" bestFit="1" customWidth="1"/>
    <col min="1012" max="1012" width="13.140625" style="72" customWidth="1"/>
    <col min="1013" max="1013" width="10.7109375" style="72" customWidth="1"/>
    <col min="1014" max="1014" width="10.140625" style="72" bestFit="1" customWidth="1"/>
    <col min="1015" max="1015" width="12.5703125" style="72" customWidth="1"/>
    <col min="1016" max="1017" width="10.140625" style="72" bestFit="1" customWidth="1"/>
    <col min="1018" max="1018" width="12.85546875" style="72" bestFit="1" customWidth="1"/>
    <col min="1019" max="1019" width="9.140625" style="72" bestFit="1" customWidth="1"/>
    <col min="1020" max="1020" width="10.140625" style="72" bestFit="1" customWidth="1"/>
    <col min="1021" max="1021" width="12.85546875" style="72" bestFit="1" customWidth="1"/>
    <col min="1022" max="1022" width="10.28515625" style="72" customWidth="1"/>
    <col min="1023" max="1023" width="9.140625" style="72"/>
    <col min="1024" max="1024" width="31.28515625" style="72" customWidth="1"/>
    <col min="1025" max="1263" width="9.140625" style="72"/>
    <col min="1264" max="1264" width="9.85546875" style="72" customWidth="1"/>
    <col min="1265" max="1265" width="27.7109375" style="72" customWidth="1"/>
    <col min="1266" max="1266" width="10.85546875" style="72" bestFit="1" customWidth="1"/>
    <col min="1267" max="1267" width="10.140625" style="72" bestFit="1" customWidth="1"/>
    <col min="1268" max="1268" width="13.140625" style="72" customWidth="1"/>
    <col min="1269" max="1269" width="10.7109375" style="72" customWidth="1"/>
    <col min="1270" max="1270" width="10.140625" style="72" bestFit="1" customWidth="1"/>
    <col min="1271" max="1271" width="12.5703125" style="72" customWidth="1"/>
    <col min="1272" max="1273" width="10.140625" style="72" bestFit="1" customWidth="1"/>
    <col min="1274" max="1274" width="12.85546875" style="72" bestFit="1" customWidth="1"/>
    <col min="1275" max="1275" width="9.140625" style="72" bestFit="1" customWidth="1"/>
    <col min="1276" max="1276" width="10.140625" style="72" bestFit="1" customWidth="1"/>
    <col min="1277" max="1277" width="12.85546875" style="72" bestFit="1" customWidth="1"/>
    <col min="1278" max="1278" width="10.28515625" style="72" customWidth="1"/>
    <col min="1279" max="1279" width="9.140625" style="72"/>
    <col min="1280" max="1280" width="31.28515625" style="72" customWidth="1"/>
    <col min="1281" max="1519" width="9.140625" style="72"/>
    <col min="1520" max="1520" width="9.85546875" style="72" customWidth="1"/>
    <col min="1521" max="1521" width="27.7109375" style="72" customWidth="1"/>
    <col min="1522" max="1522" width="10.85546875" style="72" bestFit="1" customWidth="1"/>
    <col min="1523" max="1523" width="10.140625" style="72" bestFit="1" customWidth="1"/>
    <col min="1524" max="1524" width="13.140625" style="72" customWidth="1"/>
    <col min="1525" max="1525" width="10.7109375" style="72" customWidth="1"/>
    <col min="1526" max="1526" width="10.140625" style="72" bestFit="1" customWidth="1"/>
    <col min="1527" max="1527" width="12.5703125" style="72" customWidth="1"/>
    <col min="1528" max="1529" width="10.140625" style="72" bestFit="1" customWidth="1"/>
    <col min="1530" max="1530" width="12.85546875" style="72" bestFit="1" customWidth="1"/>
    <col min="1531" max="1531" width="9.140625" style="72" bestFit="1" customWidth="1"/>
    <col min="1532" max="1532" width="10.140625" style="72" bestFit="1" customWidth="1"/>
    <col min="1533" max="1533" width="12.85546875" style="72" bestFit="1" customWidth="1"/>
    <col min="1534" max="1534" width="10.28515625" style="72" customWidth="1"/>
    <col min="1535" max="1535" width="9.140625" style="72"/>
    <col min="1536" max="1536" width="31.28515625" style="72" customWidth="1"/>
    <col min="1537" max="1775" width="9.140625" style="72"/>
    <col min="1776" max="1776" width="9.85546875" style="72" customWidth="1"/>
    <col min="1777" max="1777" width="27.7109375" style="72" customWidth="1"/>
    <col min="1778" max="1778" width="10.85546875" style="72" bestFit="1" customWidth="1"/>
    <col min="1779" max="1779" width="10.140625" style="72" bestFit="1" customWidth="1"/>
    <col min="1780" max="1780" width="13.140625" style="72" customWidth="1"/>
    <col min="1781" max="1781" width="10.7109375" style="72" customWidth="1"/>
    <col min="1782" max="1782" width="10.140625" style="72" bestFit="1" customWidth="1"/>
    <col min="1783" max="1783" width="12.5703125" style="72" customWidth="1"/>
    <col min="1784" max="1785" width="10.140625" style="72" bestFit="1" customWidth="1"/>
    <col min="1786" max="1786" width="12.85546875" style="72" bestFit="1" customWidth="1"/>
    <col min="1787" max="1787" width="9.140625" style="72" bestFit="1" customWidth="1"/>
    <col min="1788" max="1788" width="10.140625" style="72" bestFit="1" customWidth="1"/>
    <col min="1789" max="1789" width="12.85546875" style="72" bestFit="1" customWidth="1"/>
    <col min="1790" max="1790" width="10.28515625" style="72" customWidth="1"/>
    <col min="1791" max="1791" width="9.140625" style="72"/>
    <col min="1792" max="1792" width="31.28515625" style="72" customWidth="1"/>
    <col min="1793" max="2031" width="9.140625" style="72"/>
    <col min="2032" max="2032" width="9.85546875" style="72" customWidth="1"/>
    <col min="2033" max="2033" width="27.7109375" style="72" customWidth="1"/>
    <col min="2034" max="2034" width="10.85546875" style="72" bestFit="1" customWidth="1"/>
    <col min="2035" max="2035" width="10.140625" style="72" bestFit="1" customWidth="1"/>
    <col min="2036" max="2036" width="13.140625" style="72" customWidth="1"/>
    <col min="2037" max="2037" width="10.7109375" style="72" customWidth="1"/>
    <col min="2038" max="2038" width="10.140625" style="72" bestFit="1" customWidth="1"/>
    <col min="2039" max="2039" width="12.5703125" style="72" customWidth="1"/>
    <col min="2040" max="2041" width="10.140625" style="72" bestFit="1" customWidth="1"/>
    <col min="2042" max="2042" width="12.85546875" style="72" bestFit="1" customWidth="1"/>
    <col min="2043" max="2043" width="9.140625" style="72" bestFit="1" customWidth="1"/>
    <col min="2044" max="2044" width="10.140625" style="72" bestFit="1" customWidth="1"/>
    <col min="2045" max="2045" width="12.85546875" style="72" bestFit="1" customWidth="1"/>
    <col min="2046" max="2046" width="10.28515625" style="72" customWidth="1"/>
    <col min="2047" max="2047" width="9.140625" style="72"/>
    <col min="2048" max="2048" width="31.28515625" style="72" customWidth="1"/>
    <col min="2049" max="2287" width="9.140625" style="72"/>
    <col min="2288" max="2288" width="9.85546875" style="72" customWidth="1"/>
    <col min="2289" max="2289" width="27.7109375" style="72" customWidth="1"/>
    <col min="2290" max="2290" width="10.85546875" style="72" bestFit="1" customWidth="1"/>
    <col min="2291" max="2291" width="10.140625" style="72" bestFit="1" customWidth="1"/>
    <col min="2292" max="2292" width="13.140625" style="72" customWidth="1"/>
    <col min="2293" max="2293" width="10.7109375" style="72" customWidth="1"/>
    <col min="2294" max="2294" width="10.140625" style="72" bestFit="1" customWidth="1"/>
    <col min="2295" max="2295" width="12.5703125" style="72" customWidth="1"/>
    <col min="2296" max="2297" width="10.140625" style="72" bestFit="1" customWidth="1"/>
    <col min="2298" max="2298" width="12.85546875" style="72" bestFit="1" customWidth="1"/>
    <col min="2299" max="2299" width="9.140625" style="72" bestFit="1" customWidth="1"/>
    <col min="2300" max="2300" width="10.140625" style="72" bestFit="1" customWidth="1"/>
    <col min="2301" max="2301" width="12.85546875" style="72" bestFit="1" customWidth="1"/>
    <col min="2302" max="2302" width="10.28515625" style="72" customWidth="1"/>
    <col min="2303" max="2303" width="9.140625" style="72"/>
    <col min="2304" max="2304" width="31.28515625" style="72" customWidth="1"/>
    <col min="2305" max="2543" width="9.140625" style="72"/>
    <col min="2544" max="2544" width="9.85546875" style="72" customWidth="1"/>
    <col min="2545" max="2545" width="27.7109375" style="72" customWidth="1"/>
    <col min="2546" max="2546" width="10.85546875" style="72" bestFit="1" customWidth="1"/>
    <col min="2547" max="2547" width="10.140625" style="72" bestFit="1" customWidth="1"/>
    <col min="2548" max="2548" width="13.140625" style="72" customWidth="1"/>
    <col min="2549" max="2549" width="10.7109375" style="72" customWidth="1"/>
    <col min="2550" max="2550" width="10.140625" style="72" bestFit="1" customWidth="1"/>
    <col min="2551" max="2551" width="12.5703125" style="72" customWidth="1"/>
    <col min="2552" max="2553" width="10.140625" style="72" bestFit="1" customWidth="1"/>
    <col min="2554" max="2554" width="12.85546875" style="72" bestFit="1" customWidth="1"/>
    <col min="2555" max="2555" width="9.140625" style="72" bestFit="1" customWidth="1"/>
    <col min="2556" max="2556" width="10.140625" style="72" bestFit="1" customWidth="1"/>
    <col min="2557" max="2557" width="12.85546875" style="72" bestFit="1" customWidth="1"/>
    <col min="2558" max="2558" width="10.28515625" style="72" customWidth="1"/>
    <col min="2559" max="2559" width="9.140625" style="72"/>
    <col min="2560" max="2560" width="31.28515625" style="72" customWidth="1"/>
    <col min="2561" max="2799" width="9.140625" style="72"/>
    <col min="2800" max="2800" width="9.85546875" style="72" customWidth="1"/>
    <col min="2801" max="2801" width="27.7109375" style="72" customWidth="1"/>
    <col min="2802" max="2802" width="10.85546875" style="72" bestFit="1" customWidth="1"/>
    <col min="2803" max="2803" width="10.140625" style="72" bestFit="1" customWidth="1"/>
    <col min="2804" max="2804" width="13.140625" style="72" customWidth="1"/>
    <col min="2805" max="2805" width="10.7109375" style="72" customWidth="1"/>
    <col min="2806" max="2806" width="10.140625" style="72" bestFit="1" customWidth="1"/>
    <col min="2807" max="2807" width="12.5703125" style="72" customWidth="1"/>
    <col min="2808" max="2809" width="10.140625" style="72" bestFit="1" customWidth="1"/>
    <col min="2810" max="2810" width="12.85546875" style="72" bestFit="1" customWidth="1"/>
    <col min="2811" max="2811" width="9.140625" style="72" bestFit="1" customWidth="1"/>
    <col min="2812" max="2812" width="10.140625" style="72" bestFit="1" customWidth="1"/>
    <col min="2813" max="2813" width="12.85546875" style="72" bestFit="1" customWidth="1"/>
    <col min="2814" max="2814" width="10.28515625" style="72" customWidth="1"/>
    <col min="2815" max="2815" width="9.140625" style="72"/>
    <col min="2816" max="2816" width="31.28515625" style="72" customWidth="1"/>
    <col min="2817" max="3055" width="9.140625" style="72"/>
    <col min="3056" max="3056" width="9.85546875" style="72" customWidth="1"/>
    <col min="3057" max="3057" width="27.7109375" style="72" customWidth="1"/>
    <col min="3058" max="3058" width="10.85546875" style="72" bestFit="1" customWidth="1"/>
    <col min="3059" max="3059" width="10.140625" style="72" bestFit="1" customWidth="1"/>
    <col min="3060" max="3060" width="13.140625" style="72" customWidth="1"/>
    <col min="3061" max="3061" width="10.7109375" style="72" customWidth="1"/>
    <col min="3062" max="3062" width="10.140625" style="72" bestFit="1" customWidth="1"/>
    <col min="3063" max="3063" width="12.5703125" style="72" customWidth="1"/>
    <col min="3064" max="3065" width="10.140625" style="72" bestFit="1" customWidth="1"/>
    <col min="3066" max="3066" width="12.85546875" style="72" bestFit="1" customWidth="1"/>
    <col min="3067" max="3067" width="9.140625" style="72" bestFit="1" customWidth="1"/>
    <col min="3068" max="3068" width="10.140625" style="72" bestFit="1" customWidth="1"/>
    <col min="3069" max="3069" width="12.85546875" style="72" bestFit="1" customWidth="1"/>
    <col min="3070" max="3070" width="10.28515625" style="72" customWidth="1"/>
    <col min="3071" max="3071" width="9.140625" style="72"/>
    <col min="3072" max="3072" width="31.28515625" style="72" customWidth="1"/>
    <col min="3073" max="3311" width="9.140625" style="72"/>
    <col min="3312" max="3312" width="9.85546875" style="72" customWidth="1"/>
    <col min="3313" max="3313" width="27.7109375" style="72" customWidth="1"/>
    <col min="3314" max="3314" width="10.85546875" style="72" bestFit="1" customWidth="1"/>
    <col min="3315" max="3315" width="10.140625" style="72" bestFit="1" customWidth="1"/>
    <col min="3316" max="3316" width="13.140625" style="72" customWidth="1"/>
    <col min="3317" max="3317" width="10.7109375" style="72" customWidth="1"/>
    <col min="3318" max="3318" width="10.140625" style="72" bestFit="1" customWidth="1"/>
    <col min="3319" max="3319" width="12.5703125" style="72" customWidth="1"/>
    <col min="3320" max="3321" width="10.140625" style="72" bestFit="1" customWidth="1"/>
    <col min="3322" max="3322" width="12.85546875" style="72" bestFit="1" customWidth="1"/>
    <col min="3323" max="3323" width="9.140625" style="72" bestFit="1" customWidth="1"/>
    <col min="3324" max="3324" width="10.140625" style="72" bestFit="1" customWidth="1"/>
    <col min="3325" max="3325" width="12.85546875" style="72" bestFit="1" customWidth="1"/>
    <col min="3326" max="3326" width="10.28515625" style="72" customWidth="1"/>
    <col min="3327" max="3327" width="9.140625" style="72"/>
    <col min="3328" max="3328" width="31.28515625" style="72" customWidth="1"/>
    <col min="3329" max="3567" width="9.140625" style="72"/>
    <col min="3568" max="3568" width="9.85546875" style="72" customWidth="1"/>
    <col min="3569" max="3569" width="27.7109375" style="72" customWidth="1"/>
    <col min="3570" max="3570" width="10.85546875" style="72" bestFit="1" customWidth="1"/>
    <col min="3571" max="3571" width="10.140625" style="72" bestFit="1" customWidth="1"/>
    <col min="3572" max="3572" width="13.140625" style="72" customWidth="1"/>
    <col min="3573" max="3573" width="10.7109375" style="72" customWidth="1"/>
    <col min="3574" max="3574" width="10.140625" style="72" bestFit="1" customWidth="1"/>
    <col min="3575" max="3575" width="12.5703125" style="72" customWidth="1"/>
    <col min="3576" max="3577" width="10.140625" style="72" bestFit="1" customWidth="1"/>
    <col min="3578" max="3578" width="12.85546875" style="72" bestFit="1" customWidth="1"/>
    <col min="3579" max="3579" width="9.140625" style="72" bestFit="1" customWidth="1"/>
    <col min="3580" max="3580" width="10.140625" style="72" bestFit="1" customWidth="1"/>
    <col min="3581" max="3581" width="12.85546875" style="72" bestFit="1" customWidth="1"/>
    <col min="3582" max="3582" width="10.28515625" style="72" customWidth="1"/>
    <col min="3583" max="3583" width="9.140625" style="72"/>
    <col min="3584" max="3584" width="31.28515625" style="72" customWidth="1"/>
    <col min="3585" max="3823" width="9.140625" style="72"/>
    <col min="3824" max="3824" width="9.85546875" style="72" customWidth="1"/>
    <col min="3825" max="3825" width="27.7109375" style="72" customWidth="1"/>
    <col min="3826" max="3826" width="10.85546875" style="72" bestFit="1" customWidth="1"/>
    <col min="3827" max="3827" width="10.140625" style="72" bestFit="1" customWidth="1"/>
    <col min="3828" max="3828" width="13.140625" style="72" customWidth="1"/>
    <col min="3829" max="3829" width="10.7109375" style="72" customWidth="1"/>
    <col min="3830" max="3830" width="10.140625" style="72" bestFit="1" customWidth="1"/>
    <col min="3831" max="3831" width="12.5703125" style="72" customWidth="1"/>
    <col min="3832" max="3833" width="10.140625" style="72" bestFit="1" customWidth="1"/>
    <col min="3834" max="3834" width="12.85546875" style="72" bestFit="1" customWidth="1"/>
    <col min="3835" max="3835" width="9.140625" style="72" bestFit="1" customWidth="1"/>
    <col min="3836" max="3836" width="10.140625" style="72" bestFit="1" customWidth="1"/>
    <col min="3837" max="3837" width="12.85546875" style="72" bestFit="1" customWidth="1"/>
    <col min="3838" max="3838" width="10.28515625" style="72" customWidth="1"/>
    <col min="3839" max="3839" width="9.140625" style="72"/>
    <col min="3840" max="3840" width="31.28515625" style="72" customWidth="1"/>
    <col min="3841" max="4079" width="9.140625" style="72"/>
    <col min="4080" max="4080" width="9.85546875" style="72" customWidth="1"/>
    <col min="4081" max="4081" width="27.7109375" style="72" customWidth="1"/>
    <col min="4082" max="4082" width="10.85546875" style="72" bestFit="1" customWidth="1"/>
    <col min="4083" max="4083" width="10.140625" style="72" bestFit="1" customWidth="1"/>
    <col min="4084" max="4084" width="13.140625" style="72" customWidth="1"/>
    <col min="4085" max="4085" width="10.7109375" style="72" customWidth="1"/>
    <col min="4086" max="4086" width="10.140625" style="72" bestFit="1" customWidth="1"/>
    <col min="4087" max="4087" width="12.5703125" style="72" customWidth="1"/>
    <col min="4088" max="4089" width="10.140625" style="72" bestFit="1" customWidth="1"/>
    <col min="4090" max="4090" width="12.85546875" style="72" bestFit="1" customWidth="1"/>
    <col min="4091" max="4091" width="9.140625" style="72" bestFit="1" customWidth="1"/>
    <col min="4092" max="4092" width="10.140625" style="72" bestFit="1" customWidth="1"/>
    <col min="4093" max="4093" width="12.85546875" style="72" bestFit="1" customWidth="1"/>
    <col min="4094" max="4094" width="10.28515625" style="72" customWidth="1"/>
    <col min="4095" max="4095" width="9.140625" style="72"/>
    <col min="4096" max="4096" width="31.28515625" style="72" customWidth="1"/>
    <col min="4097" max="4335" width="9.140625" style="72"/>
    <col min="4336" max="4336" width="9.85546875" style="72" customWidth="1"/>
    <col min="4337" max="4337" width="27.7109375" style="72" customWidth="1"/>
    <col min="4338" max="4338" width="10.85546875" style="72" bestFit="1" customWidth="1"/>
    <col min="4339" max="4339" width="10.140625" style="72" bestFit="1" customWidth="1"/>
    <col min="4340" max="4340" width="13.140625" style="72" customWidth="1"/>
    <col min="4341" max="4341" width="10.7109375" style="72" customWidth="1"/>
    <col min="4342" max="4342" width="10.140625" style="72" bestFit="1" customWidth="1"/>
    <col min="4343" max="4343" width="12.5703125" style="72" customWidth="1"/>
    <col min="4344" max="4345" width="10.140625" style="72" bestFit="1" customWidth="1"/>
    <col min="4346" max="4346" width="12.85546875" style="72" bestFit="1" customWidth="1"/>
    <col min="4347" max="4347" width="9.140625" style="72" bestFit="1" customWidth="1"/>
    <col min="4348" max="4348" width="10.140625" style="72" bestFit="1" customWidth="1"/>
    <col min="4349" max="4349" width="12.85546875" style="72" bestFit="1" customWidth="1"/>
    <col min="4350" max="4350" width="10.28515625" style="72" customWidth="1"/>
    <col min="4351" max="4351" width="9.140625" style="72"/>
    <col min="4352" max="4352" width="31.28515625" style="72" customWidth="1"/>
    <col min="4353" max="4591" width="9.140625" style="72"/>
    <col min="4592" max="4592" width="9.85546875" style="72" customWidth="1"/>
    <col min="4593" max="4593" width="27.7109375" style="72" customWidth="1"/>
    <col min="4594" max="4594" width="10.85546875" style="72" bestFit="1" customWidth="1"/>
    <col min="4595" max="4595" width="10.140625" style="72" bestFit="1" customWidth="1"/>
    <col min="4596" max="4596" width="13.140625" style="72" customWidth="1"/>
    <col min="4597" max="4597" width="10.7109375" style="72" customWidth="1"/>
    <col min="4598" max="4598" width="10.140625" style="72" bestFit="1" customWidth="1"/>
    <col min="4599" max="4599" width="12.5703125" style="72" customWidth="1"/>
    <col min="4600" max="4601" width="10.140625" style="72" bestFit="1" customWidth="1"/>
    <col min="4602" max="4602" width="12.85546875" style="72" bestFit="1" customWidth="1"/>
    <col min="4603" max="4603" width="9.140625" style="72" bestFit="1" customWidth="1"/>
    <col min="4604" max="4604" width="10.140625" style="72" bestFit="1" customWidth="1"/>
    <col min="4605" max="4605" width="12.85546875" style="72" bestFit="1" customWidth="1"/>
    <col min="4606" max="4606" width="10.28515625" style="72" customWidth="1"/>
    <col min="4607" max="4607" width="9.140625" style="72"/>
    <col min="4608" max="4608" width="31.28515625" style="72" customWidth="1"/>
    <col min="4609" max="4847" width="9.140625" style="72"/>
    <col min="4848" max="4848" width="9.85546875" style="72" customWidth="1"/>
    <col min="4849" max="4849" width="27.7109375" style="72" customWidth="1"/>
    <col min="4850" max="4850" width="10.85546875" style="72" bestFit="1" customWidth="1"/>
    <col min="4851" max="4851" width="10.140625" style="72" bestFit="1" customWidth="1"/>
    <col min="4852" max="4852" width="13.140625" style="72" customWidth="1"/>
    <col min="4853" max="4853" width="10.7109375" style="72" customWidth="1"/>
    <col min="4854" max="4854" width="10.140625" style="72" bestFit="1" customWidth="1"/>
    <col min="4855" max="4855" width="12.5703125" style="72" customWidth="1"/>
    <col min="4856" max="4857" width="10.140625" style="72" bestFit="1" customWidth="1"/>
    <col min="4858" max="4858" width="12.85546875" style="72" bestFit="1" customWidth="1"/>
    <col min="4859" max="4859" width="9.140625" style="72" bestFit="1" customWidth="1"/>
    <col min="4860" max="4860" width="10.140625" style="72" bestFit="1" customWidth="1"/>
    <col min="4861" max="4861" width="12.85546875" style="72" bestFit="1" customWidth="1"/>
    <col min="4862" max="4862" width="10.28515625" style="72" customWidth="1"/>
    <col min="4863" max="4863" width="9.140625" style="72"/>
    <col min="4864" max="4864" width="31.28515625" style="72" customWidth="1"/>
    <col min="4865" max="5103" width="9.140625" style="72"/>
    <col min="5104" max="5104" width="9.85546875" style="72" customWidth="1"/>
    <col min="5105" max="5105" width="27.7109375" style="72" customWidth="1"/>
    <col min="5106" max="5106" width="10.85546875" style="72" bestFit="1" customWidth="1"/>
    <col min="5107" max="5107" width="10.140625" style="72" bestFit="1" customWidth="1"/>
    <col min="5108" max="5108" width="13.140625" style="72" customWidth="1"/>
    <col min="5109" max="5109" width="10.7109375" style="72" customWidth="1"/>
    <col min="5110" max="5110" width="10.140625" style="72" bestFit="1" customWidth="1"/>
    <col min="5111" max="5111" width="12.5703125" style="72" customWidth="1"/>
    <col min="5112" max="5113" width="10.140625" style="72" bestFit="1" customWidth="1"/>
    <col min="5114" max="5114" width="12.85546875" style="72" bestFit="1" customWidth="1"/>
    <col min="5115" max="5115" width="9.140625" style="72" bestFit="1" customWidth="1"/>
    <col min="5116" max="5116" width="10.140625" style="72" bestFit="1" customWidth="1"/>
    <col min="5117" max="5117" width="12.85546875" style="72" bestFit="1" customWidth="1"/>
    <col min="5118" max="5118" width="10.28515625" style="72" customWidth="1"/>
    <col min="5119" max="5119" width="9.140625" style="72"/>
    <col min="5120" max="5120" width="31.28515625" style="72" customWidth="1"/>
    <col min="5121" max="5359" width="9.140625" style="72"/>
    <col min="5360" max="5360" width="9.85546875" style="72" customWidth="1"/>
    <col min="5361" max="5361" width="27.7109375" style="72" customWidth="1"/>
    <col min="5362" max="5362" width="10.85546875" style="72" bestFit="1" customWidth="1"/>
    <col min="5363" max="5363" width="10.140625" style="72" bestFit="1" customWidth="1"/>
    <col min="5364" max="5364" width="13.140625" style="72" customWidth="1"/>
    <col min="5365" max="5365" width="10.7109375" style="72" customWidth="1"/>
    <col min="5366" max="5366" width="10.140625" style="72" bestFit="1" customWidth="1"/>
    <col min="5367" max="5367" width="12.5703125" style="72" customWidth="1"/>
    <col min="5368" max="5369" width="10.140625" style="72" bestFit="1" customWidth="1"/>
    <col min="5370" max="5370" width="12.85546875" style="72" bestFit="1" customWidth="1"/>
    <col min="5371" max="5371" width="9.140625" style="72" bestFit="1" customWidth="1"/>
    <col min="5372" max="5372" width="10.140625" style="72" bestFit="1" customWidth="1"/>
    <col min="5373" max="5373" width="12.85546875" style="72" bestFit="1" customWidth="1"/>
    <col min="5374" max="5374" width="10.28515625" style="72" customWidth="1"/>
    <col min="5375" max="5375" width="9.140625" style="72"/>
    <col min="5376" max="5376" width="31.28515625" style="72" customWidth="1"/>
    <col min="5377" max="5615" width="9.140625" style="72"/>
    <col min="5616" max="5616" width="9.85546875" style="72" customWidth="1"/>
    <col min="5617" max="5617" width="27.7109375" style="72" customWidth="1"/>
    <col min="5618" max="5618" width="10.85546875" style="72" bestFit="1" customWidth="1"/>
    <col min="5619" max="5619" width="10.140625" style="72" bestFit="1" customWidth="1"/>
    <col min="5620" max="5620" width="13.140625" style="72" customWidth="1"/>
    <col min="5621" max="5621" width="10.7109375" style="72" customWidth="1"/>
    <col min="5622" max="5622" width="10.140625" style="72" bestFit="1" customWidth="1"/>
    <col min="5623" max="5623" width="12.5703125" style="72" customWidth="1"/>
    <col min="5624" max="5625" width="10.140625" style="72" bestFit="1" customWidth="1"/>
    <col min="5626" max="5626" width="12.85546875" style="72" bestFit="1" customWidth="1"/>
    <col min="5627" max="5627" width="9.140625" style="72" bestFit="1" customWidth="1"/>
    <col min="5628" max="5628" width="10.140625" style="72" bestFit="1" customWidth="1"/>
    <col min="5629" max="5629" width="12.85546875" style="72" bestFit="1" customWidth="1"/>
    <col min="5630" max="5630" width="10.28515625" style="72" customWidth="1"/>
    <col min="5631" max="5631" width="9.140625" style="72"/>
    <col min="5632" max="5632" width="31.28515625" style="72" customWidth="1"/>
    <col min="5633" max="5871" width="9.140625" style="72"/>
    <col min="5872" max="5872" width="9.85546875" style="72" customWidth="1"/>
    <col min="5873" max="5873" width="27.7109375" style="72" customWidth="1"/>
    <col min="5874" max="5874" width="10.85546875" style="72" bestFit="1" customWidth="1"/>
    <col min="5875" max="5875" width="10.140625" style="72" bestFit="1" customWidth="1"/>
    <col min="5876" max="5876" width="13.140625" style="72" customWidth="1"/>
    <col min="5877" max="5877" width="10.7109375" style="72" customWidth="1"/>
    <col min="5878" max="5878" width="10.140625" style="72" bestFit="1" customWidth="1"/>
    <col min="5879" max="5879" width="12.5703125" style="72" customWidth="1"/>
    <col min="5880" max="5881" width="10.140625" style="72" bestFit="1" customWidth="1"/>
    <col min="5882" max="5882" width="12.85546875" style="72" bestFit="1" customWidth="1"/>
    <col min="5883" max="5883" width="9.140625" style="72" bestFit="1" customWidth="1"/>
    <col min="5884" max="5884" width="10.140625" style="72" bestFit="1" customWidth="1"/>
    <col min="5885" max="5885" width="12.85546875" style="72" bestFit="1" customWidth="1"/>
    <col min="5886" max="5886" width="10.28515625" style="72" customWidth="1"/>
    <col min="5887" max="5887" width="9.140625" style="72"/>
    <col min="5888" max="5888" width="31.28515625" style="72" customWidth="1"/>
    <col min="5889" max="6127" width="9.140625" style="72"/>
    <col min="6128" max="6128" width="9.85546875" style="72" customWidth="1"/>
    <col min="6129" max="6129" width="27.7109375" style="72" customWidth="1"/>
    <col min="6130" max="6130" width="10.85546875" style="72" bestFit="1" customWidth="1"/>
    <col min="6131" max="6131" width="10.140625" style="72" bestFit="1" customWidth="1"/>
    <col min="6132" max="6132" width="13.140625" style="72" customWidth="1"/>
    <col min="6133" max="6133" width="10.7109375" style="72" customWidth="1"/>
    <col min="6134" max="6134" width="10.140625" style="72" bestFit="1" customWidth="1"/>
    <col min="6135" max="6135" width="12.5703125" style="72" customWidth="1"/>
    <col min="6136" max="6137" width="10.140625" style="72" bestFit="1" customWidth="1"/>
    <col min="6138" max="6138" width="12.85546875" style="72" bestFit="1" customWidth="1"/>
    <col min="6139" max="6139" width="9.140625" style="72" bestFit="1" customWidth="1"/>
    <col min="6140" max="6140" width="10.140625" style="72" bestFit="1" customWidth="1"/>
    <col min="6141" max="6141" width="12.85546875" style="72" bestFit="1" customWidth="1"/>
    <col min="6142" max="6142" width="10.28515625" style="72" customWidth="1"/>
    <col min="6143" max="6143" width="9.140625" style="72"/>
    <col min="6144" max="6144" width="31.28515625" style="72" customWidth="1"/>
    <col min="6145" max="6383" width="9.140625" style="72"/>
    <col min="6384" max="6384" width="9.85546875" style="72" customWidth="1"/>
    <col min="6385" max="6385" width="27.7109375" style="72" customWidth="1"/>
    <col min="6386" max="6386" width="10.85546875" style="72" bestFit="1" customWidth="1"/>
    <col min="6387" max="6387" width="10.140625" style="72" bestFit="1" customWidth="1"/>
    <col min="6388" max="6388" width="13.140625" style="72" customWidth="1"/>
    <col min="6389" max="6389" width="10.7109375" style="72" customWidth="1"/>
    <col min="6390" max="6390" width="10.140625" style="72" bestFit="1" customWidth="1"/>
    <col min="6391" max="6391" width="12.5703125" style="72" customWidth="1"/>
    <col min="6392" max="6393" width="10.140625" style="72" bestFit="1" customWidth="1"/>
    <col min="6394" max="6394" width="12.85546875" style="72" bestFit="1" customWidth="1"/>
    <col min="6395" max="6395" width="9.140625" style="72" bestFit="1" customWidth="1"/>
    <col min="6396" max="6396" width="10.140625" style="72" bestFit="1" customWidth="1"/>
    <col min="6397" max="6397" width="12.85546875" style="72" bestFit="1" customWidth="1"/>
    <col min="6398" max="6398" width="10.28515625" style="72" customWidth="1"/>
    <col min="6399" max="6399" width="9.140625" style="72"/>
    <col min="6400" max="6400" width="31.28515625" style="72" customWidth="1"/>
    <col min="6401" max="6639" width="9.140625" style="72"/>
    <col min="6640" max="6640" width="9.85546875" style="72" customWidth="1"/>
    <col min="6641" max="6641" width="27.7109375" style="72" customWidth="1"/>
    <col min="6642" max="6642" width="10.85546875" style="72" bestFit="1" customWidth="1"/>
    <col min="6643" max="6643" width="10.140625" style="72" bestFit="1" customWidth="1"/>
    <col min="6644" max="6644" width="13.140625" style="72" customWidth="1"/>
    <col min="6645" max="6645" width="10.7109375" style="72" customWidth="1"/>
    <col min="6646" max="6646" width="10.140625" style="72" bestFit="1" customWidth="1"/>
    <col min="6647" max="6647" width="12.5703125" style="72" customWidth="1"/>
    <col min="6648" max="6649" width="10.140625" style="72" bestFit="1" customWidth="1"/>
    <col min="6650" max="6650" width="12.85546875" style="72" bestFit="1" customWidth="1"/>
    <col min="6651" max="6651" width="9.140625" style="72" bestFit="1" customWidth="1"/>
    <col min="6652" max="6652" width="10.140625" style="72" bestFit="1" customWidth="1"/>
    <col min="6653" max="6653" width="12.85546875" style="72" bestFit="1" customWidth="1"/>
    <col min="6654" max="6654" width="10.28515625" style="72" customWidth="1"/>
    <col min="6655" max="6655" width="9.140625" style="72"/>
    <col min="6656" max="6656" width="31.28515625" style="72" customWidth="1"/>
    <col min="6657" max="6895" width="9.140625" style="72"/>
    <col min="6896" max="6896" width="9.85546875" style="72" customWidth="1"/>
    <col min="6897" max="6897" width="27.7109375" style="72" customWidth="1"/>
    <col min="6898" max="6898" width="10.85546875" style="72" bestFit="1" customWidth="1"/>
    <col min="6899" max="6899" width="10.140625" style="72" bestFit="1" customWidth="1"/>
    <col min="6900" max="6900" width="13.140625" style="72" customWidth="1"/>
    <col min="6901" max="6901" width="10.7109375" style="72" customWidth="1"/>
    <col min="6902" max="6902" width="10.140625" style="72" bestFit="1" customWidth="1"/>
    <col min="6903" max="6903" width="12.5703125" style="72" customWidth="1"/>
    <col min="6904" max="6905" width="10.140625" style="72" bestFit="1" customWidth="1"/>
    <col min="6906" max="6906" width="12.85546875" style="72" bestFit="1" customWidth="1"/>
    <col min="6907" max="6907" width="9.140625" style="72" bestFit="1" customWidth="1"/>
    <col min="6908" max="6908" width="10.140625" style="72" bestFit="1" customWidth="1"/>
    <col min="6909" max="6909" width="12.85546875" style="72" bestFit="1" customWidth="1"/>
    <col min="6910" max="6910" width="10.28515625" style="72" customWidth="1"/>
    <col min="6911" max="6911" width="9.140625" style="72"/>
    <col min="6912" max="6912" width="31.28515625" style="72" customWidth="1"/>
    <col min="6913" max="7151" width="9.140625" style="72"/>
    <col min="7152" max="7152" width="9.85546875" style="72" customWidth="1"/>
    <col min="7153" max="7153" width="27.7109375" style="72" customWidth="1"/>
    <col min="7154" max="7154" width="10.85546875" style="72" bestFit="1" customWidth="1"/>
    <col min="7155" max="7155" width="10.140625" style="72" bestFit="1" customWidth="1"/>
    <col min="7156" max="7156" width="13.140625" style="72" customWidth="1"/>
    <col min="7157" max="7157" width="10.7109375" style="72" customWidth="1"/>
    <col min="7158" max="7158" width="10.140625" style="72" bestFit="1" customWidth="1"/>
    <col min="7159" max="7159" width="12.5703125" style="72" customWidth="1"/>
    <col min="7160" max="7161" width="10.140625" style="72" bestFit="1" customWidth="1"/>
    <col min="7162" max="7162" width="12.85546875" style="72" bestFit="1" customWidth="1"/>
    <col min="7163" max="7163" width="9.140625" style="72" bestFit="1" customWidth="1"/>
    <col min="7164" max="7164" width="10.140625" style="72" bestFit="1" customWidth="1"/>
    <col min="7165" max="7165" width="12.85546875" style="72" bestFit="1" customWidth="1"/>
    <col min="7166" max="7166" width="10.28515625" style="72" customWidth="1"/>
    <col min="7167" max="7167" width="9.140625" style="72"/>
    <col min="7168" max="7168" width="31.28515625" style="72" customWidth="1"/>
    <col min="7169" max="7407" width="9.140625" style="72"/>
    <col min="7408" max="7408" width="9.85546875" style="72" customWidth="1"/>
    <col min="7409" max="7409" width="27.7109375" style="72" customWidth="1"/>
    <col min="7410" max="7410" width="10.85546875" style="72" bestFit="1" customWidth="1"/>
    <col min="7411" max="7411" width="10.140625" style="72" bestFit="1" customWidth="1"/>
    <col min="7412" max="7412" width="13.140625" style="72" customWidth="1"/>
    <col min="7413" max="7413" width="10.7109375" style="72" customWidth="1"/>
    <col min="7414" max="7414" width="10.140625" style="72" bestFit="1" customWidth="1"/>
    <col min="7415" max="7415" width="12.5703125" style="72" customWidth="1"/>
    <col min="7416" max="7417" width="10.140625" style="72" bestFit="1" customWidth="1"/>
    <col min="7418" max="7418" width="12.85546875" style="72" bestFit="1" customWidth="1"/>
    <col min="7419" max="7419" width="9.140625" style="72" bestFit="1" customWidth="1"/>
    <col min="7420" max="7420" width="10.140625" style="72" bestFit="1" customWidth="1"/>
    <col min="7421" max="7421" width="12.85546875" style="72" bestFit="1" customWidth="1"/>
    <col min="7422" max="7422" width="10.28515625" style="72" customWidth="1"/>
    <col min="7423" max="7423" width="9.140625" style="72"/>
    <col min="7424" max="7424" width="31.28515625" style="72" customWidth="1"/>
    <col min="7425" max="7663" width="9.140625" style="72"/>
    <col min="7664" max="7664" width="9.85546875" style="72" customWidth="1"/>
    <col min="7665" max="7665" width="27.7109375" style="72" customWidth="1"/>
    <col min="7666" max="7666" width="10.85546875" style="72" bestFit="1" customWidth="1"/>
    <col min="7667" max="7667" width="10.140625" style="72" bestFit="1" customWidth="1"/>
    <col min="7668" max="7668" width="13.140625" style="72" customWidth="1"/>
    <col min="7669" max="7669" width="10.7109375" style="72" customWidth="1"/>
    <col min="7670" max="7670" width="10.140625" style="72" bestFit="1" customWidth="1"/>
    <col min="7671" max="7671" width="12.5703125" style="72" customWidth="1"/>
    <col min="7672" max="7673" width="10.140625" style="72" bestFit="1" customWidth="1"/>
    <col min="7674" max="7674" width="12.85546875" style="72" bestFit="1" customWidth="1"/>
    <col min="7675" max="7675" width="9.140625" style="72" bestFit="1" customWidth="1"/>
    <col min="7676" max="7676" width="10.140625" style="72" bestFit="1" customWidth="1"/>
    <col min="7677" max="7677" width="12.85546875" style="72" bestFit="1" customWidth="1"/>
    <col min="7678" max="7678" width="10.28515625" style="72" customWidth="1"/>
    <col min="7679" max="7679" width="9.140625" style="72"/>
    <col min="7680" max="7680" width="31.28515625" style="72" customWidth="1"/>
    <col min="7681" max="7919" width="9.140625" style="72"/>
    <col min="7920" max="7920" width="9.85546875" style="72" customWidth="1"/>
    <col min="7921" max="7921" width="27.7109375" style="72" customWidth="1"/>
    <col min="7922" max="7922" width="10.85546875" style="72" bestFit="1" customWidth="1"/>
    <col min="7923" max="7923" width="10.140625" style="72" bestFit="1" customWidth="1"/>
    <col min="7924" max="7924" width="13.140625" style="72" customWidth="1"/>
    <col min="7925" max="7925" width="10.7109375" style="72" customWidth="1"/>
    <col min="7926" max="7926" width="10.140625" style="72" bestFit="1" customWidth="1"/>
    <col min="7927" max="7927" width="12.5703125" style="72" customWidth="1"/>
    <col min="7928" max="7929" width="10.140625" style="72" bestFit="1" customWidth="1"/>
    <col min="7930" max="7930" width="12.85546875" style="72" bestFit="1" customWidth="1"/>
    <col min="7931" max="7931" width="9.140625" style="72" bestFit="1" customWidth="1"/>
    <col min="7932" max="7932" width="10.140625" style="72" bestFit="1" customWidth="1"/>
    <col min="7933" max="7933" width="12.85546875" style="72" bestFit="1" customWidth="1"/>
    <col min="7934" max="7934" width="10.28515625" style="72" customWidth="1"/>
    <col min="7935" max="7935" width="9.140625" style="72"/>
    <col min="7936" max="7936" width="31.28515625" style="72" customWidth="1"/>
    <col min="7937" max="8175" width="9.140625" style="72"/>
    <col min="8176" max="8176" width="9.85546875" style="72" customWidth="1"/>
    <col min="8177" max="8177" width="27.7109375" style="72" customWidth="1"/>
    <col min="8178" max="8178" width="10.85546875" style="72" bestFit="1" customWidth="1"/>
    <col min="8179" max="8179" width="10.140625" style="72" bestFit="1" customWidth="1"/>
    <col min="8180" max="8180" width="13.140625" style="72" customWidth="1"/>
    <col min="8181" max="8181" width="10.7109375" style="72" customWidth="1"/>
    <col min="8182" max="8182" width="10.140625" style="72" bestFit="1" customWidth="1"/>
    <col min="8183" max="8183" width="12.5703125" style="72" customWidth="1"/>
    <col min="8184" max="8185" width="10.140625" style="72" bestFit="1" customWidth="1"/>
    <col min="8186" max="8186" width="12.85546875" style="72" bestFit="1" customWidth="1"/>
    <col min="8187" max="8187" width="9.140625" style="72" bestFit="1" customWidth="1"/>
    <col min="8188" max="8188" width="10.140625" style="72" bestFit="1" customWidth="1"/>
    <col min="8189" max="8189" width="12.85546875" style="72" bestFit="1" customWidth="1"/>
    <col min="8190" max="8190" width="10.28515625" style="72" customWidth="1"/>
    <col min="8191" max="8191" width="9.140625" style="72"/>
    <col min="8192" max="8192" width="31.28515625" style="72" customWidth="1"/>
    <col min="8193" max="8431" width="9.140625" style="72"/>
    <col min="8432" max="8432" width="9.85546875" style="72" customWidth="1"/>
    <col min="8433" max="8433" width="27.7109375" style="72" customWidth="1"/>
    <col min="8434" max="8434" width="10.85546875" style="72" bestFit="1" customWidth="1"/>
    <col min="8435" max="8435" width="10.140625" style="72" bestFit="1" customWidth="1"/>
    <col min="8436" max="8436" width="13.140625" style="72" customWidth="1"/>
    <col min="8437" max="8437" width="10.7109375" style="72" customWidth="1"/>
    <col min="8438" max="8438" width="10.140625" style="72" bestFit="1" customWidth="1"/>
    <col min="8439" max="8439" width="12.5703125" style="72" customWidth="1"/>
    <col min="8440" max="8441" width="10.140625" style="72" bestFit="1" customWidth="1"/>
    <col min="8442" max="8442" width="12.85546875" style="72" bestFit="1" customWidth="1"/>
    <col min="8443" max="8443" width="9.140625" style="72" bestFit="1" customWidth="1"/>
    <col min="8444" max="8444" width="10.140625" style="72" bestFit="1" customWidth="1"/>
    <col min="8445" max="8445" width="12.85546875" style="72" bestFit="1" customWidth="1"/>
    <col min="8446" max="8446" width="10.28515625" style="72" customWidth="1"/>
    <col min="8447" max="8447" width="9.140625" style="72"/>
    <col min="8448" max="8448" width="31.28515625" style="72" customWidth="1"/>
    <col min="8449" max="8687" width="9.140625" style="72"/>
    <col min="8688" max="8688" width="9.85546875" style="72" customWidth="1"/>
    <col min="8689" max="8689" width="27.7109375" style="72" customWidth="1"/>
    <col min="8690" max="8690" width="10.85546875" style="72" bestFit="1" customWidth="1"/>
    <col min="8691" max="8691" width="10.140625" style="72" bestFit="1" customWidth="1"/>
    <col min="8692" max="8692" width="13.140625" style="72" customWidth="1"/>
    <col min="8693" max="8693" width="10.7109375" style="72" customWidth="1"/>
    <col min="8694" max="8694" width="10.140625" style="72" bestFit="1" customWidth="1"/>
    <col min="8695" max="8695" width="12.5703125" style="72" customWidth="1"/>
    <col min="8696" max="8697" width="10.140625" style="72" bestFit="1" customWidth="1"/>
    <col min="8698" max="8698" width="12.85546875" style="72" bestFit="1" customWidth="1"/>
    <col min="8699" max="8699" width="9.140625" style="72" bestFit="1" customWidth="1"/>
    <col min="8700" max="8700" width="10.140625" style="72" bestFit="1" customWidth="1"/>
    <col min="8701" max="8701" width="12.85546875" style="72" bestFit="1" customWidth="1"/>
    <col min="8702" max="8702" width="10.28515625" style="72" customWidth="1"/>
    <col min="8703" max="8703" width="9.140625" style="72"/>
    <col min="8704" max="8704" width="31.28515625" style="72" customWidth="1"/>
    <col min="8705" max="8943" width="9.140625" style="72"/>
    <col min="8944" max="8944" width="9.85546875" style="72" customWidth="1"/>
    <col min="8945" max="8945" width="27.7109375" style="72" customWidth="1"/>
    <col min="8946" max="8946" width="10.85546875" style="72" bestFit="1" customWidth="1"/>
    <col min="8947" max="8947" width="10.140625" style="72" bestFit="1" customWidth="1"/>
    <col min="8948" max="8948" width="13.140625" style="72" customWidth="1"/>
    <col min="8949" max="8949" width="10.7109375" style="72" customWidth="1"/>
    <col min="8950" max="8950" width="10.140625" style="72" bestFit="1" customWidth="1"/>
    <col min="8951" max="8951" width="12.5703125" style="72" customWidth="1"/>
    <col min="8952" max="8953" width="10.140625" style="72" bestFit="1" customWidth="1"/>
    <col min="8954" max="8954" width="12.85546875" style="72" bestFit="1" customWidth="1"/>
    <col min="8955" max="8955" width="9.140625" style="72" bestFit="1" customWidth="1"/>
    <col min="8956" max="8956" width="10.140625" style="72" bestFit="1" customWidth="1"/>
    <col min="8957" max="8957" width="12.85546875" style="72" bestFit="1" customWidth="1"/>
    <col min="8958" max="8958" width="10.28515625" style="72" customWidth="1"/>
    <col min="8959" max="8959" width="9.140625" style="72"/>
    <col min="8960" max="8960" width="31.28515625" style="72" customWidth="1"/>
    <col min="8961" max="9199" width="9.140625" style="72"/>
    <col min="9200" max="9200" width="9.85546875" style="72" customWidth="1"/>
    <col min="9201" max="9201" width="27.7109375" style="72" customWidth="1"/>
    <col min="9202" max="9202" width="10.85546875" style="72" bestFit="1" customWidth="1"/>
    <col min="9203" max="9203" width="10.140625" style="72" bestFit="1" customWidth="1"/>
    <col min="9204" max="9204" width="13.140625" style="72" customWidth="1"/>
    <col min="9205" max="9205" width="10.7109375" style="72" customWidth="1"/>
    <col min="9206" max="9206" width="10.140625" style="72" bestFit="1" customWidth="1"/>
    <col min="9207" max="9207" width="12.5703125" style="72" customWidth="1"/>
    <col min="9208" max="9209" width="10.140625" style="72" bestFit="1" customWidth="1"/>
    <col min="9210" max="9210" width="12.85546875" style="72" bestFit="1" customWidth="1"/>
    <col min="9211" max="9211" width="9.140625" style="72" bestFit="1" customWidth="1"/>
    <col min="9212" max="9212" width="10.140625" style="72" bestFit="1" customWidth="1"/>
    <col min="9213" max="9213" width="12.85546875" style="72" bestFit="1" customWidth="1"/>
    <col min="9214" max="9214" width="10.28515625" style="72" customWidth="1"/>
    <col min="9215" max="9215" width="9.140625" style="72"/>
    <col min="9216" max="9216" width="31.28515625" style="72" customWidth="1"/>
    <col min="9217" max="9455" width="9.140625" style="72"/>
    <col min="9456" max="9456" width="9.85546875" style="72" customWidth="1"/>
    <col min="9457" max="9457" width="27.7109375" style="72" customWidth="1"/>
    <col min="9458" max="9458" width="10.85546875" style="72" bestFit="1" customWidth="1"/>
    <col min="9459" max="9459" width="10.140625" style="72" bestFit="1" customWidth="1"/>
    <col min="9460" max="9460" width="13.140625" style="72" customWidth="1"/>
    <col min="9461" max="9461" width="10.7109375" style="72" customWidth="1"/>
    <col min="9462" max="9462" width="10.140625" style="72" bestFit="1" customWidth="1"/>
    <col min="9463" max="9463" width="12.5703125" style="72" customWidth="1"/>
    <col min="9464" max="9465" width="10.140625" style="72" bestFit="1" customWidth="1"/>
    <col min="9466" max="9466" width="12.85546875" style="72" bestFit="1" customWidth="1"/>
    <col min="9467" max="9467" width="9.140625" style="72" bestFit="1" customWidth="1"/>
    <col min="9468" max="9468" width="10.140625" style="72" bestFit="1" customWidth="1"/>
    <col min="9469" max="9469" width="12.85546875" style="72" bestFit="1" customWidth="1"/>
    <col min="9470" max="9470" width="10.28515625" style="72" customWidth="1"/>
    <col min="9471" max="9471" width="9.140625" style="72"/>
    <col min="9472" max="9472" width="31.28515625" style="72" customWidth="1"/>
    <col min="9473" max="9711" width="9.140625" style="72"/>
    <col min="9712" max="9712" width="9.85546875" style="72" customWidth="1"/>
    <col min="9713" max="9713" width="27.7109375" style="72" customWidth="1"/>
    <col min="9714" max="9714" width="10.85546875" style="72" bestFit="1" customWidth="1"/>
    <col min="9715" max="9715" width="10.140625" style="72" bestFit="1" customWidth="1"/>
    <col min="9716" max="9716" width="13.140625" style="72" customWidth="1"/>
    <col min="9717" max="9717" width="10.7109375" style="72" customWidth="1"/>
    <col min="9718" max="9718" width="10.140625" style="72" bestFit="1" customWidth="1"/>
    <col min="9719" max="9719" width="12.5703125" style="72" customWidth="1"/>
    <col min="9720" max="9721" width="10.140625" style="72" bestFit="1" customWidth="1"/>
    <col min="9722" max="9722" width="12.85546875" style="72" bestFit="1" customWidth="1"/>
    <col min="9723" max="9723" width="9.140625" style="72" bestFit="1" customWidth="1"/>
    <col min="9724" max="9724" width="10.140625" style="72" bestFit="1" customWidth="1"/>
    <col min="9725" max="9725" width="12.85546875" style="72" bestFit="1" customWidth="1"/>
    <col min="9726" max="9726" width="10.28515625" style="72" customWidth="1"/>
    <col min="9727" max="9727" width="9.140625" style="72"/>
    <col min="9728" max="9728" width="31.28515625" style="72" customWidth="1"/>
    <col min="9729" max="9967" width="9.140625" style="72"/>
    <col min="9968" max="9968" width="9.85546875" style="72" customWidth="1"/>
    <col min="9969" max="9969" width="27.7109375" style="72" customWidth="1"/>
    <col min="9970" max="9970" width="10.85546875" style="72" bestFit="1" customWidth="1"/>
    <col min="9971" max="9971" width="10.140625" style="72" bestFit="1" customWidth="1"/>
    <col min="9972" max="9972" width="13.140625" style="72" customWidth="1"/>
    <col min="9973" max="9973" width="10.7109375" style="72" customWidth="1"/>
    <col min="9974" max="9974" width="10.140625" style="72" bestFit="1" customWidth="1"/>
    <col min="9975" max="9975" width="12.5703125" style="72" customWidth="1"/>
    <col min="9976" max="9977" width="10.140625" style="72" bestFit="1" customWidth="1"/>
    <col min="9978" max="9978" width="12.85546875" style="72" bestFit="1" customWidth="1"/>
    <col min="9979" max="9979" width="9.140625" style="72" bestFit="1" customWidth="1"/>
    <col min="9980" max="9980" width="10.140625" style="72" bestFit="1" customWidth="1"/>
    <col min="9981" max="9981" width="12.85546875" style="72" bestFit="1" customWidth="1"/>
    <col min="9982" max="9982" width="10.28515625" style="72" customWidth="1"/>
    <col min="9983" max="9983" width="9.140625" style="72"/>
    <col min="9984" max="9984" width="31.28515625" style="72" customWidth="1"/>
    <col min="9985" max="10223" width="9.140625" style="72"/>
    <col min="10224" max="10224" width="9.85546875" style="72" customWidth="1"/>
    <col min="10225" max="10225" width="27.7109375" style="72" customWidth="1"/>
    <col min="10226" max="10226" width="10.85546875" style="72" bestFit="1" customWidth="1"/>
    <col min="10227" max="10227" width="10.140625" style="72" bestFit="1" customWidth="1"/>
    <col min="10228" max="10228" width="13.140625" style="72" customWidth="1"/>
    <col min="10229" max="10229" width="10.7109375" style="72" customWidth="1"/>
    <col min="10230" max="10230" width="10.140625" style="72" bestFit="1" customWidth="1"/>
    <col min="10231" max="10231" width="12.5703125" style="72" customWidth="1"/>
    <col min="10232" max="10233" width="10.140625" style="72" bestFit="1" customWidth="1"/>
    <col min="10234" max="10234" width="12.85546875" style="72" bestFit="1" customWidth="1"/>
    <col min="10235" max="10235" width="9.140625" style="72" bestFit="1" customWidth="1"/>
    <col min="10236" max="10236" width="10.140625" style="72" bestFit="1" customWidth="1"/>
    <col min="10237" max="10237" width="12.85546875" style="72" bestFit="1" customWidth="1"/>
    <col min="10238" max="10238" width="10.28515625" style="72" customWidth="1"/>
    <col min="10239" max="10239" width="9.140625" style="72"/>
    <col min="10240" max="10240" width="31.28515625" style="72" customWidth="1"/>
    <col min="10241" max="10479" width="9.140625" style="72"/>
    <col min="10480" max="10480" width="9.85546875" style="72" customWidth="1"/>
    <col min="10481" max="10481" width="27.7109375" style="72" customWidth="1"/>
    <col min="10482" max="10482" width="10.85546875" style="72" bestFit="1" customWidth="1"/>
    <col min="10483" max="10483" width="10.140625" style="72" bestFit="1" customWidth="1"/>
    <col min="10484" max="10484" width="13.140625" style="72" customWidth="1"/>
    <col min="10485" max="10485" width="10.7109375" style="72" customWidth="1"/>
    <col min="10486" max="10486" width="10.140625" style="72" bestFit="1" customWidth="1"/>
    <col min="10487" max="10487" width="12.5703125" style="72" customWidth="1"/>
    <col min="10488" max="10489" width="10.140625" style="72" bestFit="1" customWidth="1"/>
    <col min="10490" max="10490" width="12.85546875" style="72" bestFit="1" customWidth="1"/>
    <col min="10491" max="10491" width="9.140625" style="72" bestFit="1" customWidth="1"/>
    <col min="10492" max="10492" width="10.140625" style="72" bestFit="1" customWidth="1"/>
    <col min="10493" max="10493" width="12.85546875" style="72" bestFit="1" customWidth="1"/>
    <col min="10494" max="10494" width="10.28515625" style="72" customWidth="1"/>
    <col min="10495" max="10495" width="9.140625" style="72"/>
    <col min="10496" max="10496" width="31.28515625" style="72" customWidth="1"/>
    <col min="10497" max="10735" width="9.140625" style="72"/>
    <col min="10736" max="10736" width="9.85546875" style="72" customWidth="1"/>
    <col min="10737" max="10737" width="27.7109375" style="72" customWidth="1"/>
    <col min="10738" max="10738" width="10.85546875" style="72" bestFit="1" customWidth="1"/>
    <col min="10739" max="10739" width="10.140625" style="72" bestFit="1" customWidth="1"/>
    <col min="10740" max="10740" width="13.140625" style="72" customWidth="1"/>
    <col min="10741" max="10741" width="10.7109375" style="72" customWidth="1"/>
    <col min="10742" max="10742" width="10.140625" style="72" bestFit="1" customWidth="1"/>
    <col min="10743" max="10743" width="12.5703125" style="72" customWidth="1"/>
    <col min="10744" max="10745" width="10.140625" style="72" bestFit="1" customWidth="1"/>
    <col min="10746" max="10746" width="12.85546875" style="72" bestFit="1" customWidth="1"/>
    <col min="10747" max="10747" width="9.140625" style="72" bestFit="1" customWidth="1"/>
    <col min="10748" max="10748" width="10.140625" style="72" bestFit="1" customWidth="1"/>
    <col min="10749" max="10749" width="12.85546875" style="72" bestFit="1" customWidth="1"/>
    <col min="10750" max="10750" width="10.28515625" style="72" customWidth="1"/>
    <col min="10751" max="10751" width="9.140625" style="72"/>
    <col min="10752" max="10752" width="31.28515625" style="72" customWidth="1"/>
    <col min="10753" max="10991" width="9.140625" style="72"/>
    <col min="10992" max="10992" width="9.85546875" style="72" customWidth="1"/>
    <col min="10993" max="10993" width="27.7109375" style="72" customWidth="1"/>
    <col min="10994" max="10994" width="10.85546875" style="72" bestFit="1" customWidth="1"/>
    <col min="10995" max="10995" width="10.140625" style="72" bestFit="1" customWidth="1"/>
    <col min="10996" max="10996" width="13.140625" style="72" customWidth="1"/>
    <col min="10997" max="10997" width="10.7109375" style="72" customWidth="1"/>
    <col min="10998" max="10998" width="10.140625" style="72" bestFit="1" customWidth="1"/>
    <col min="10999" max="10999" width="12.5703125" style="72" customWidth="1"/>
    <col min="11000" max="11001" width="10.140625" style="72" bestFit="1" customWidth="1"/>
    <col min="11002" max="11002" width="12.85546875" style="72" bestFit="1" customWidth="1"/>
    <col min="11003" max="11003" width="9.140625" style="72" bestFit="1" customWidth="1"/>
    <col min="11004" max="11004" width="10.140625" style="72" bestFit="1" customWidth="1"/>
    <col min="11005" max="11005" width="12.85546875" style="72" bestFit="1" customWidth="1"/>
    <col min="11006" max="11006" width="10.28515625" style="72" customWidth="1"/>
    <col min="11007" max="11007" width="9.140625" style="72"/>
    <col min="11008" max="11008" width="31.28515625" style="72" customWidth="1"/>
    <col min="11009" max="11247" width="9.140625" style="72"/>
    <col min="11248" max="11248" width="9.85546875" style="72" customWidth="1"/>
    <col min="11249" max="11249" width="27.7109375" style="72" customWidth="1"/>
    <col min="11250" max="11250" width="10.85546875" style="72" bestFit="1" customWidth="1"/>
    <col min="11251" max="11251" width="10.140625" style="72" bestFit="1" customWidth="1"/>
    <col min="11252" max="11252" width="13.140625" style="72" customWidth="1"/>
    <col min="11253" max="11253" width="10.7109375" style="72" customWidth="1"/>
    <col min="11254" max="11254" width="10.140625" style="72" bestFit="1" customWidth="1"/>
    <col min="11255" max="11255" width="12.5703125" style="72" customWidth="1"/>
    <col min="11256" max="11257" width="10.140625" style="72" bestFit="1" customWidth="1"/>
    <col min="11258" max="11258" width="12.85546875" style="72" bestFit="1" customWidth="1"/>
    <col min="11259" max="11259" width="9.140625" style="72" bestFit="1" customWidth="1"/>
    <col min="11260" max="11260" width="10.140625" style="72" bestFit="1" customWidth="1"/>
    <col min="11261" max="11261" width="12.85546875" style="72" bestFit="1" customWidth="1"/>
    <col min="11262" max="11262" width="10.28515625" style="72" customWidth="1"/>
    <col min="11263" max="11263" width="9.140625" style="72"/>
    <col min="11264" max="11264" width="31.28515625" style="72" customWidth="1"/>
    <col min="11265" max="11503" width="9.140625" style="72"/>
    <col min="11504" max="11504" width="9.85546875" style="72" customWidth="1"/>
    <col min="11505" max="11505" width="27.7109375" style="72" customWidth="1"/>
    <col min="11506" max="11506" width="10.85546875" style="72" bestFit="1" customWidth="1"/>
    <col min="11507" max="11507" width="10.140625" style="72" bestFit="1" customWidth="1"/>
    <col min="11508" max="11508" width="13.140625" style="72" customWidth="1"/>
    <col min="11509" max="11509" width="10.7109375" style="72" customWidth="1"/>
    <col min="11510" max="11510" width="10.140625" style="72" bestFit="1" customWidth="1"/>
    <col min="11511" max="11511" width="12.5703125" style="72" customWidth="1"/>
    <col min="11512" max="11513" width="10.140625" style="72" bestFit="1" customWidth="1"/>
    <col min="11514" max="11514" width="12.85546875" style="72" bestFit="1" customWidth="1"/>
    <col min="11515" max="11515" width="9.140625" style="72" bestFit="1" customWidth="1"/>
    <col min="11516" max="11516" width="10.140625" style="72" bestFit="1" customWidth="1"/>
    <col min="11517" max="11517" width="12.85546875" style="72" bestFit="1" customWidth="1"/>
    <col min="11518" max="11518" width="10.28515625" style="72" customWidth="1"/>
    <col min="11519" max="11519" width="9.140625" style="72"/>
    <col min="11520" max="11520" width="31.28515625" style="72" customWidth="1"/>
    <col min="11521" max="11759" width="9.140625" style="72"/>
    <col min="11760" max="11760" width="9.85546875" style="72" customWidth="1"/>
    <col min="11761" max="11761" width="27.7109375" style="72" customWidth="1"/>
    <col min="11762" max="11762" width="10.85546875" style="72" bestFit="1" customWidth="1"/>
    <col min="11763" max="11763" width="10.140625" style="72" bestFit="1" customWidth="1"/>
    <col min="11764" max="11764" width="13.140625" style="72" customWidth="1"/>
    <col min="11765" max="11765" width="10.7109375" style="72" customWidth="1"/>
    <col min="11766" max="11766" width="10.140625" style="72" bestFit="1" customWidth="1"/>
    <col min="11767" max="11767" width="12.5703125" style="72" customWidth="1"/>
    <col min="11768" max="11769" width="10.140625" style="72" bestFit="1" customWidth="1"/>
    <col min="11770" max="11770" width="12.85546875" style="72" bestFit="1" customWidth="1"/>
    <col min="11771" max="11771" width="9.140625" style="72" bestFit="1" customWidth="1"/>
    <col min="11772" max="11772" width="10.140625" style="72" bestFit="1" customWidth="1"/>
    <col min="11773" max="11773" width="12.85546875" style="72" bestFit="1" customWidth="1"/>
    <col min="11774" max="11774" width="10.28515625" style="72" customWidth="1"/>
    <col min="11775" max="11775" width="9.140625" style="72"/>
    <col min="11776" max="11776" width="31.28515625" style="72" customWidth="1"/>
    <col min="11777" max="12015" width="9.140625" style="72"/>
    <col min="12016" max="12016" width="9.85546875" style="72" customWidth="1"/>
    <col min="12017" max="12017" width="27.7109375" style="72" customWidth="1"/>
    <col min="12018" max="12018" width="10.85546875" style="72" bestFit="1" customWidth="1"/>
    <col min="12019" max="12019" width="10.140625" style="72" bestFit="1" customWidth="1"/>
    <col min="12020" max="12020" width="13.140625" style="72" customWidth="1"/>
    <col min="12021" max="12021" width="10.7109375" style="72" customWidth="1"/>
    <col min="12022" max="12022" width="10.140625" style="72" bestFit="1" customWidth="1"/>
    <col min="12023" max="12023" width="12.5703125" style="72" customWidth="1"/>
    <col min="12024" max="12025" width="10.140625" style="72" bestFit="1" customWidth="1"/>
    <col min="12026" max="12026" width="12.85546875" style="72" bestFit="1" customWidth="1"/>
    <col min="12027" max="12027" width="9.140625" style="72" bestFit="1" customWidth="1"/>
    <col min="12028" max="12028" width="10.140625" style="72" bestFit="1" customWidth="1"/>
    <col min="12029" max="12029" width="12.85546875" style="72" bestFit="1" customWidth="1"/>
    <col min="12030" max="12030" width="10.28515625" style="72" customWidth="1"/>
    <col min="12031" max="12031" width="9.140625" style="72"/>
    <col min="12032" max="12032" width="31.28515625" style="72" customWidth="1"/>
    <col min="12033" max="12271" width="9.140625" style="72"/>
    <col min="12272" max="12272" width="9.85546875" style="72" customWidth="1"/>
    <col min="12273" max="12273" width="27.7109375" style="72" customWidth="1"/>
    <col min="12274" max="12274" width="10.85546875" style="72" bestFit="1" customWidth="1"/>
    <col min="12275" max="12275" width="10.140625" style="72" bestFit="1" customWidth="1"/>
    <col min="12276" max="12276" width="13.140625" style="72" customWidth="1"/>
    <col min="12277" max="12277" width="10.7109375" style="72" customWidth="1"/>
    <col min="12278" max="12278" width="10.140625" style="72" bestFit="1" customWidth="1"/>
    <col min="12279" max="12279" width="12.5703125" style="72" customWidth="1"/>
    <col min="12280" max="12281" width="10.140625" style="72" bestFit="1" customWidth="1"/>
    <col min="12282" max="12282" width="12.85546875" style="72" bestFit="1" customWidth="1"/>
    <col min="12283" max="12283" width="9.140625" style="72" bestFit="1" customWidth="1"/>
    <col min="12284" max="12284" width="10.140625" style="72" bestFit="1" customWidth="1"/>
    <col min="12285" max="12285" width="12.85546875" style="72" bestFit="1" customWidth="1"/>
    <col min="12286" max="12286" width="10.28515625" style="72" customWidth="1"/>
    <col min="12287" max="12287" width="9.140625" style="72"/>
    <col min="12288" max="12288" width="31.28515625" style="72" customWidth="1"/>
    <col min="12289" max="12527" width="9.140625" style="72"/>
    <col min="12528" max="12528" width="9.85546875" style="72" customWidth="1"/>
    <col min="12529" max="12529" width="27.7109375" style="72" customWidth="1"/>
    <col min="12530" max="12530" width="10.85546875" style="72" bestFit="1" customWidth="1"/>
    <col min="12531" max="12531" width="10.140625" style="72" bestFit="1" customWidth="1"/>
    <col min="12532" max="12532" width="13.140625" style="72" customWidth="1"/>
    <col min="12533" max="12533" width="10.7109375" style="72" customWidth="1"/>
    <col min="12534" max="12534" width="10.140625" style="72" bestFit="1" customWidth="1"/>
    <col min="12535" max="12535" width="12.5703125" style="72" customWidth="1"/>
    <col min="12536" max="12537" width="10.140625" style="72" bestFit="1" customWidth="1"/>
    <col min="12538" max="12538" width="12.85546875" style="72" bestFit="1" customWidth="1"/>
    <col min="12539" max="12539" width="9.140625" style="72" bestFit="1" customWidth="1"/>
    <col min="12540" max="12540" width="10.140625" style="72" bestFit="1" customWidth="1"/>
    <col min="12541" max="12541" width="12.85546875" style="72" bestFit="1" customWidth="1"/>
    <col min="12542" max="12542" width="10.28515625" style="72" customWidth="1"/>
    <col min="12543" max="12543" width="9.140625" style="72"/>
    <col min="12544" max="12544" width="31.28515625" style="72" customWidth="1"/>
    <col min="12545" max="12783" width="9.140625" style="72"/>
    <col min="12784" max="12784" width="9.85546875" style="72" customWidth="1"/>
    <col min="12785" max="12785" width="27.7109375" style="72" customWidth="1"/>
    <col min="12786" max="12786" width="10.85546875" style="72" bestFit="1" customWidth="1"/>
    <col min="12787" max="12787" width="10.140625" style="72" bestFit="1" customWidth="1"/>
    <col min="12788" max="12788" width="13.140625" style="72" customWidth="1"/>
    <col min="12789" max="12789" width="10.7109375" style="72" customWidth="1"/>
    <col min="12790" max="12790" width="10.140625" style="72" bestFit="1" customWidth="1"/>
    <col min="12791" max="12791" width="12.5703125" style="72" customWidth="1"/>
    <col min="12792" max="12793" width="10.140625" style="72" bestFit="1" customWidth="1"/>
    <col min="12794" max="12794" width="12.85546875" style="72" bestFit="1" customWidth="1"/>
    <col min="12795" max="12795" width="9.140625" style="72" bestFit="1" customWidth="1"/>
    <col min="12796" max="12796" width="10.140625" style="72" bestFit="1" customWidth="1"/>
    <col min="12797" max="12797" width="12.85546875" style="72" bestFit="1" customWidth="1"/>
    <col min="12798" max="12798" width="10.28515625" style="72" customWidth="1"/>
    <col min="12799" max="12799" width="9.140625" style="72"/>
    <col min="12800" max="12800" width="31.28515625" style="72" customWidth="1"/>
    <col min="12801" max="13039" width="9.140625" style="72"/>
    <col min="13040" max="13040" width="9.85546875" style="72" customWidth="1"/>
    <col min="13041" max="13041" width="27.7109375" style="72" customWidth="1"/>
    <col min="13042" max="13042" width="10.85546875" style="72" bestFit="1" customWidth="1"/>
    <col min="13043" max="13043" width="10.140625" style="72" bestFit="1" customWidth="1"/>
    <col min="13044" max="13044" width="13.140625" style="72" customWidth="1"/>
    <col min="13045" max="13045" width="10.7109375" style="72" customWidth="1"/>
    <col min="13046" max="13046" width="10.140625" style="72" bestFit="1" customWidth="1"/>
    <col min="13047" max="13047" width="12.5703125" style="72" customWidth="1"/>
    <col min="13048" max="13049" width="10.140625" style="72" bestFit="1" customWidth="1"/>
    <col min="13050" max="13050" width="12.85546875" style="72" bestFit="1" customWidth="1"/>
    <col min="13051" max="13051" width="9.140625" style="72" bestFit="1" customWidth="1"/>
    <col min="13052" max="13052" width="10.140625" style="72" bestFit="1" customWidth="1"/>
    <col min="13053" max="13053" width="12.85546875" style="72" bestFit="1" customWidth="1"/>
    <col min="13054" max="13054" width="10.28515625" style="72" customWidth="1"/>
    <col min="13055" max="13055" width="9.140625" style="72"/>
    <col min="13056" max="13056" width="31.28515625" style="72" customWidth="1"/>
    <col min="13057" max="13295" width="9.140625" style="72"/>
    <col min="13296" max="13296" width="9.85546875" style="72" customWidth="1"/>
    <col min="13297" max="13297" width="27.7109375" style="72" customWidth="1"/>
    <col min="13298" max="13298" width="10.85546875" style="72" bestFit="1" customWidth="1"/>
    <col min="13299" max="13299" width="10.140625" style="72" bestFit="1" customWidth="1"/>
    <col min="13300" max="13300" width="13.140625" style="72" customWidth="1"/>
    <col min="13301" max="13301" width="10.7109375" style="72" customWidth="1"/>
    <col min="13302" max="13302" width="10.140625" style="72" bestFit="1" customWidth="1"/>
    <col min="13303" max="13303" width="12.5703125" style="72" customWidth="1"/>
    <col min="13304" max="13305" width="10.140625" style="72" bestFit="1" customWidth="1"/>
    <col min="13306" max="13306" width="12.85546875" style="72" bestFit="1" customWidth="1"/>
    <col min="13307" max="13307" width="9.140625" style="72" bestFit="1" customWidth="1"/>
    <col min="13308" max="13308" width="10.140625" style="72" bestFit="1" customWidth="1"/>
    <col min="13309" max="13309" width="12.85546875" style="72" bestFit="1" customWidth="1"/>
    <col min="13310" max="13310" width="10.28515625" style="72" customWidth="1"/>
    <col min="13311" max="13311" width="9.140625" style="72"/>
    <col min="13312" max="13312" width="31.28515625" style="72" customWidth="1"/>
    <col min="13313" max="13551" width="9.140625" style="72"/>
    <col min="13552" max="13552" width="9.85546875" style="72" customWidth="1"/>
    <col min="13553" max="13553" width="27.7109375" style="72" customWidth="1"/>
    <col min="13554" max="13554" width="10.85546875" style="72" bestFit="1" customWidth="1"/>
    <col min="13555" max="13555" width="10.140625" style="72" bestFit="1" customWidth="1"/>
    <col min="13556" max="13556" width="13.140625" style="72" customWidth="1"/>
    <col min="13557" max="13557" width="10.7109375" style="72" customWidth="1"/>
    <col min="13558" max="13558" width="10.140625" style="72" bestFit="1" customWidth="1"/>
    <col min="13559" max="13559" width="12.5703125" style="72" customWidth="1"/>
    <col min="13560" max="13561" width="10.140625" style="72" bestFit="1" customWidth="1"/>
    <col min="13562" max="13562" width="12.85546875" style="72" bestFit="1" customWidth="1"/>
    <col min="13563" max="13563" width="9.140625" style="72" bestFit="1" customWidth="1"/>
    <col min="13564" max="13564" width="10.140625" style="72" bestFit="1" customWidth="1"/>
    <col min="13565" max="13565" width="12.85546875" style="72" bestFit="1" customWidth="1"/>
    <col min="13566" max="13566" width="10.28515625" style="72" customWidth="1"/>
    <col min="13567" max="13567" width="9.140625" style="72"/>
    <col min="13568" max="13568" width="31.28515625" style="72" customWidth="1"/>
    <col min="13569" max="13807" width="9.140625" style="72"/>
    <col min="13808" max="13808" width="9.85546875" style="72" customWidth="1"/>
    <col min="13809" max="13809" width="27.7109375" style="72" customWidth="1"/>
    <col min="13810" max="13810" width="10.85546875" style="72" bestFit="1" customWidth="1"/>
    <col min="13811" max="13811" width="10.140625" style="72" bestFit="1" customWidth="1"/>
    <col min="13812" max="13812" width="13.140625" style="72" customWidth="1"/>
    <col min="13813" max="13813" width="10.7109375" style="72" customWidth="1"/>
    <col min="13814" max="13814" width="10.140625" style="72" bestFit="1" customWidth="1"/>
    <col min="13815" max="13815" width="12.5703125" style="72" customWidth="1"/>
    <col min="13816" max="13817" width="10.140625" style="72" bestFit="1" customWidth="1"/>
    <col min="13818" max="13818" width="12.85546875" style="72" bestFit="1" customWidth="1"/>
    <col min="13819" max="13819" width="9.140625" style="72" bestFit="1" customWidth="1"/>
    <col min="13820" max="13820" width="10.140625" style="72" bestFit="1" customWidth="1"/>
    <col min="13821" max="13821" width="12.85546875" style="72" bestFit="1" customWidth="1"/>
    <col min="13822" max="13822" width="10.28515625" style="72" customWidth="1"/>
    <col min="13823" max="13823" width="9.140625" style="72"/>
    <col min="13824" max="13824" width="31.28515625" style="72" customWidth="1"/>
    <col min="13825" max="14063" width="9.140625" style="72"/>
    <col min="14064" max="14064" width="9.85546875" style="72" customWidth="1"/>
    <col min="14065" max="14065" width="27.7109375" style="72" customWidth="1"/>
    <col min="14066" max="14066" width="10.85546875" style="72" bestFit="1" customWidth="1"/>
    <col min="14067" max="14067" width="10.140625" style="72" bestFit="1" customWidth="1"/>
    <col min="14068" max="14068" width="13.140625" style="72" customWidth="1"/>
    <col min="14069" max="14069" width="10.7109375" style="72" customWidth="1"/>
    <col min="14070" max="14070" width="10.140625" style="72" bestFit="1" customWidth="1"/>
    <col min="14071" max="14071" width="12.5703125" style="72" customWidth="1"/>
    <col min="14072" max="14073" width="10.140625" style="72" bestFit="1" customWidth="1"/>
    <col min="14074" max="14074" width="12.85546875" style="72" bestFit="1" customWidth="1"/>
    <col min="14075" max="14075" width="9.140625" style="72" bestFit="1" customWidth="1"/>
    <col min="14076" max="14076" width="10.140625" style="72" bestFit="1" customWidth="1"/>
    <col min="14077" max="14077" width="12.85546875" style="72" bestFit="1" customWidth="1"/>
    <col min="14078" max="14078" width="10.28515625" style="72" customWidth="1"/>
    <col min="14079" max="14079" width="9.140625" style="72"/>
    <col min="14080" max="14080" width="31.28515625" style="72" customWidth="1"/>
    <col min="14081" max="14319" width="9.140625" style="72"/>
    <col min="14320" max="14320" width="9.85546875" style="72" customWidth="1"/>
    <col min="14321" max="14321" width="27.7109375" style="72" customWidth="1"/>
    <col min="14322" max="14322" width="10.85546875" style="72" bestFit="1" customWidth="1"/>
    <col min="14323" max="14323" width="10.140625" style="72" bestFit="1" customWidth="1"/>
    <col min="14324" max="14324" width="13.140625" style="72" customWidth="1"/>
    <col min="14325" max="14325" width="10.7109375" style="72" customWidth="1"/>
    <col min="14326" max="14326" width="10.140625" style="72" bestFit="1" customWidth="1"/>
    <col min="14327" max="14327" width="12.5703125" style="72" customWidth="1"/>
    <col min="14328" max="14329" width="10.140625" style="72" bestFit="1" customWidth="1"/>
    <col min="14330" max="14330" width="12.85546875" style="72" bestFit="1" customWidth="1"/>
    <col min="14331" max="14331" width="9.140625" style="72" bestFit="1" customWidth="1"/>
    <col min="14332" max="14332" width="10.140625" style="72" bestFit="1" customWidth="1"/>
    <col min="14333" max="14333" width="12.85546875" style="72" bestFit="1" customWidth="1"/>
    <col min="14334" max="14334" width="10.28515625" style="72" customWidth="1"/>
    <col min="14335" max="14335" width="9.140625" style="72"/>
    <col min="14336" max="14336" width="31.28515625" style="72" customWidth="1"/>
    <col min="14337" max="14575" width="9.140625" style="72"/>
    <col min="14576" max="14576" width="9.85546875" style="72" customWidth="1"/>
    <col min="14577" max="14577" width="27.7109375" style="72" customWidth="1"/>
    <col min="14578" max="14578" width="10.85546875" style="72" bestFit="1" customWidth="1"/>
    <col min="14579" max="14579" width="10.140625" style="72" bestFit="1" customWidth="1"/>
    <col min="14580" max="14580" width="13.140625" style="72" customWidth="1"/>
    <col min="14581" max="14581" width="10.7109375" style="72" customWidth="1"/>
    <col min="14582" max="14582" width="10.140625" style="72" bestFit="1" customWidth="1"/>
    <col min="14583" max="14583" width="12.5703125" style="72" customWidth="1"/>
    <col min="14584" max="14585" width="10.140625" style="72" bestFit="1" customWidth="1"/>
    <col min="14586" max="14586" width="12.85546875" style="72" bestFit="1" customWidth="1"/>
    <col min="14587" max="14587" width="9.140625" style="72" bestFit="1" customWidth="1"/>
    <col min="14588" max="14588" width="10.140625" style="72" bestFit="1" customWidth="1"/>
    <col min="14589" max="14589" width="12.85546875" style="72" bestFit="1" customWidth="1"/>
    <col min="14590" max="14590" width="10.28515625" style="72" customWidth="1"/>
    <col min="14591" max="14591" width="9.140625" style="72"/>
    <col min="14592" max="14592" width="31.28515625" style="72" customWidth="1"/>
    <col min="14593" max="14831" width="9.140625" style="72"/>
    <col min="14832" max="14832" width="9.85546875" style="72" customWidth="1"/>
    <col min="14833" max="14833" width="27.7109375" style="72" customWidth="1"/>
    <col min="14834" max="14834" width="10.85546875" style="72" bestFit="1" customWidth="1"/>
    <col min="14835" max="14835" width="10.140625" style="72" bestFit="1" customWidth="1"/>
    <col min="14836" max="14836" width="13.140625" style="72" customWidth="1"/>
    <col min="14837" max="14837" width="10.7109375" style="72" customWidth="1"/>
    <col min="14838" max="14838" width="10.140625" style="72" bestFit="1" customWidth="1"/>
    <col min="14839" max="14839" width="12.5703125" style="72" customWidth="1"/>
    <col min="14840" max="14841" width="10.140625" style="72" bestFit="1" customWidth="1"/>
    <col min="14842" max="14842" width="12.85546875" style="72" bestFit="1" customWidth="1"/>
    <col min="14843" max="14843" width="9.140625" style="72" bestFit="1" customWidth="1"/>
    <col min="14844" max="14844" width="10.140625" style="72" bestFit="1" customWidth="1"/>
    <col min="14845" max="14845" width="12.85546875" style="72" bestFit="1" customWidth="1"/>
    <col min="14846" max="14846" width="10.28515625" style="72" customWidth="1"/>
    <col min="14847" max="14847" width="9.140625" style="72"/>
    <col min="14848" max="14848" width="31.28515625" style="72" customWidth="1"/>
    <col min="14849" max="15087" width="9.140625" style="72"/>
    <col min="15088" max="15088" width="9.85546875" style="72" customWidth="1"/>
    <col min="15089" max="15089" width="27.7109375" style="72" customWidth="1"/>
    <col min="15090" max="15090" width="10.85546875" style="72" bestFit="1" customWidth="1"/>
    <col min="15091" max="15091" width="10.140625" style="72" bestFit="1" customWidth="1"/>
    <col min="15092" max="15092" width="13.140625" style="72" customWidth="1"/>
    <col min="15093" max="15093" width="10.7109375" style="72" customWidth="1"/>
    <col min="15094" max="15094" width="10.140625" style="72" bestFit="1" customWidth="1"/>
    <col min="15095" max="15095" width="12.5703125" style="72" customWidth="1"/>
    <col min="15096" max="15097" width="10.140625" style="72" bestFit="1" customWidth="1"/>
    <col min="15098" max="15098" width="12.85546875" style="72" bestFit="1" customWidth="1"/>
    <col min="15099" max="15099" width="9.140625" style="72" bestFit="1" customWidth="1"/>
    <col min="15100" max="15100" width="10.140625" style="72" bestFit="1" customWidth="1"/>
    <col min="15101" max="15101" width="12.85546875" style="72" bestFit="1" customWidth="1"/>
    <col min="15102" max="15102" width="10.28515625" style="72" customWidth="1"/>
    <col min="15103" max="15103" width="9.140625" style="72"/>
    <col min="15104" max="15104" width="31.28515625" style="72" customWidth="1"/>
    <col min="15105" max="15343" width="9.140625" style="72"/>
    <col min="15344" max="15344" width="9.85546875" style="72" customWidth="1"/>
    <col min="15345" max="15345" width="27.7109375" style="72" customWidth="1"/>
    <col min="15346" max="15346" width="10.85546875" style="72" bestFit="1" customWidth="1"/>
    <col min="15347" max="15347" width="10.140625" style="72" bestFit="1" customWidth="1"/>
    <col min="15348" max="15348" width="13.140625" style="72" customWidth="1"/>
    <col min="15349" max="15349" width="10.7109375" style="72" customWidth="1"/>
    <col min="15350" max="15350" width="10.140625" style="72" bestFit="1" customWidth="1"/>
    <col min="15351" max="15351" width="12.5703125" style="72" customWidth="1"/>
    <col min="15352" max="15353" width="10.140625" style="72" bestFit="1" customWidth="1"/>
    <col min="15354" max="15354" width="12.85546875" style="72" bestFit="1" customWidth="1"/>
    <col min="15355" max="15355" width="9.140625" style="72" bestFit="1" customWidth="1"/>
    <col min="15356" max="15356" width="10.140625" style="72" bestFit="1" customWidth="1"/>
    <col min="15357" max="15357" width="12.85546875" style="72" bestFit="1" customWidth="1"/>
    <col min="15358" max="15358" width="10.28515625" style="72" customWidth="1"/>
    <col min="15359" max="15359" width="9.140625" style="72"/>
    <col min="15360" max="15360" width="31.28515625" style="72" customWidth="1"/>
    <col min="15361" max="15599" width="9.140625" style="72"/>
    <col min="15600" max="15600" width="9.85546875" style="72" customWidth="1"/>
    <col min="15601" max="15601" width="27.7109375" style="72" customWidth="1"/>
    <col min="15602" max="15602" width="10.85546875" style="72" bestFit="1" customWidth="1"/>
    <col min="15603" max="15603" width="10.140625" style="72" bestFit="1" customWidth="1"/>
    <col min="15604" max="15604" width="13.140625" style="72" customWidth="1"/>
    <col min="15605" max="15605" width="10.7109375" style="72" customWidth="1"/>
    <col min="15606" max="15606" width="10.140625" style="72" bestFit="1" customWidth="1"/>
    <col min="15607" max="15607" width="12.5703125" style="72" customWidth="1"/>
    <col min="15608" max="15609" width="10.140625" style="72" bestFit="1" customWidth="1"/>
    <col min="15610" max="15610" width="12.85546875" style="72" bestFit="1" customWidth="1"/>
    <col min="15611" max="15611" width="9.140625" style="72" bestFit="1" customWidth="1"/>
    <col min="15612" max="15612" width="10.140625" style="72" bestFit="1" customWidth="1"/>
    <col min="15613" max="15613" width="12.85546875" style="72" bestFit="1" customWidth="1"/>
    <col min="15614" max="15614" width="10.28515625" style="72" customWidth="1"/>
    <col min="15615" max="15615" width="9.140625" style="72"/>
    <col min="15616" max="15616" width="31.28515625" style="72" customWidth="1"/>
    <col min="15617" max="15855" width="9.140625" style="72"/>
    <col min="15856" max="15856" width="9.85546875" style="72" customWidth="1"/>
    <col min="15857" max="15857" width="27.7109375" style="72" customWidth="1"/>
    <col min="15858" max="15858" width="10.85546875" style="72" bestFit="1" customWidth="1"/>
    <col min="15859" max="15859" width="10.140625" style="72" bestFit="1" customWidth="1"/>
    <col min="15860" max="15860" width="13.140625" style="72" customWidth="1"/>
    <col min="15861" max="15861" width="10.7109375" style="72" customWidth="1"/>
    <col min="15862" max="15862" width="10.140625" style="72" bestFit="1" customWidth="1"/>
    <col min="15863" max="15863" width="12.5703125" style="72" customWidth="1"/>
    <col min="15864" max="15865" width="10.140625" style="72" bestFit="1" customWidth="1"/>
    <col min="15866" max="15866" width="12.85546875" style="72" bestFit="1" customWidth="1"/>
    <col min="15867" max="15867" width="9.140625" style="72" bestFit="1" customWidth="1"/>
    <col min="15868" max="15868" width="10.140625" style="72" bestFit="1" customWidth="1"/>
    <col min="15869" max="15869" width="12.85546875" style="72" bestFit="1" customWidth="1"/>
    <col min="15870" max="15870" width="10.28515625" style="72" customWidth="1"/>
    <col min="15871" max="15871" width="9.140625" style="72"/>
    <col min="15872" max="15872" width="31.28515625" style="72" customWidth="1"/>
    <col min="15873" max="16111" width="9.140625" style="72"/>
    <col min="16112" max="16112" width="9.85546875" style="72" customWidth="1"/>
    <col min="16113" max="16113" width="27.7109375" style="72" customWidth="1"/>
    <col min="16114" max="16114" width="10.85546875" style="72" bestFit="1" customWidth="1"/>
    <col min="16115" max="16115" width="10.140625" style="72" bestFit="1" customWidth="1"/>
    <col min="16116" max="16116" width="13.140625" style="72" customWidth="1"/>
    <col min="16117" max="16117" width="10.7109375" style="72" customWidth="1"/>
    <col min="16118" max="16118" width="10.140625" style="72" bestFit="1" customWidth="1"/>
    <col min="16119" max="16119" width="12.5703125" style="72" customWidth="1"/>
    <col min="16120" max="16121" width="10.140625" style="72" bestFit="1" customWidth="1"/>
    <col min="16122" max="16122" width="12.85546875" style="72" bestFit="1" customWidth="1"/>
    <col min="16123" max="16123" width="9.140625" style="72" bestFit="1" customWidth="1"/>
    <col min="16124" max="16124" width="10.140625" style="72" bestFit="1" customWidth="1"/>
    <col min="16125" max="16125" width="12.85546875" style="72" bestFit="1" customWidth="1"/>
    <col min="16126" max="16126" width="10.28515625" style="72" customWidth="1"/>
    <col min="16127" max="16127" width="9.140625" style="72"/>
    <col min="16128" max="16128" width="31.28515625" style="72" customWidth="1"/>
    <col min="16129" max="16384" width="9.140625" style="72"/>
  </cols>
  <sheetData>
    <row r="1" spans="2:16"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</row>
    <row r="2" spans="2:16"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29" t="s">
        <v>66</v>
      </c>
      <c r="O2" s="729"/>
      <c r="P2" s="729"/>
    </row>
    <row r="3" spans="2:16" ht="14.25">
      <c r="B3" s="730" t="s">
        <v>67</v>
      </c>
      <c r="C3" s="730"/>
      <c r="D3" s="730"/>
      <c r="E3" s="730"/>
      <c r="F3" s="730"/>
      <c r="G3" s="730"/>
      <c r="H3" s="730"/>
      <c r="I3" s="730"/>
      <c r="J3" s="730"/>
      <c r="K3" s="730"/>
      <c r="L3" s="730"/>
      <c r="M3" s="730"/>
      <c r="N3" s="730"/>
      <c r="O3" s="730"/>
      <c r="P3" s="730"/>
    </row>
    <row r="4" spans="2:16" ht="14.25"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</row>
    <row r="5" spans="2:16" ht="13.5" thickBot="1"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31" t="s">
        <v>2</v>
      </c>
      <c r="O5" s="731"/>
      <c r="P5" s="731"/>
    </row>
    <row r="6" spans="2:16">
      <c r="B6" s="732" t="s">
        <v>68</v>
      </c>
      <c r="C6" s="734" t="s">
        <v>69</v>
      </c>
      <c r="D6" s="732" t="s">
        <v>7</v>
      </c>
      <c r="E6" s="732" t="s">
        <v>7</v>
      </c>
      <c r="F6" s="736"/>
      <c r="G6" s="737"/>
      <c r="H6" s="736" t="s">
        <v>70</v>
      </c>
      <c r="I6" s="736"/>
      <c r="J6" s="736"/>
      <c r="K6" s="732" t="s">
        <v>71</v>
      </c>
      <c r="L6" s="736"/>
      <c r="M6" s="737"/>
      <c r="N6" s="736" t="s">
        <v>72</v>
      </c>
      <c r="O6" s="736"/>
      <c r="P6" s="737"/>
    </row>
    <row r="7" spans="2:16" ht="39" thickBot="1">
      <c r="B7" s="733"/>
      <c r="C7" s="735"/>
      <c r="D7" s="733"/>
      <c r="E7" s="76" t="s">
        <v>73</v>
      </c>
      <c r="F7" s="77" t="s">
        <v>74</v>
      </c>
      <c r="G7" s="78" t="s">
        <v>75</v>
      </c>
      <c r="H7" s="76" t="s">
        <v>73</v>
      </c>
      <c r="I7" s="77" t="s">
        <v>74</v>
      </c>
      <c r="J7" s="78" t="s">
        <v>75</v>
      </c>
      <c r="K7" s="76" t="s">
        <v>73</v>
      </c>
      <c r="L7" s="77" t="s">
        <v>74</v>
      </c>
      <c r="M7" s="78" t="s">
        <v>75</v>
      </c>
      <c r="N7" s="76" t="s">
        <v>73</v>
      </c>
      <c r="O7" s="77" t="s">
        <v>74</v>
      </c>
      <c r="P7" s="79" t="s">
        <v>75</v>
      </c>
    </row>
    <row r="8" spans="2:16">
      <c r="B8" s="720">
        <v>40359</v>
      </c>
      <c r="C8" s="80" t="s">
        <v>76</v>
      </c>
      <c r="D8" s="81">
        <f>E8+G8+F8</f>
        <v>2789</v>
      </c>
      <c r="E8" s="82">
        <f t="shared" ref="E8:G11" si="0">H8+K8+N8</f>
        <v>1583</v>
      </c>
      <c r="F8" s="83">
        <f t="shared" si="0"/>
        <v>709</v>
      </c>
      <c r="G8" s="84">
        <f t="shared" si="0"/>
        <v>497</v>
      </c>
      <c r="H8" s="85">
        <v>615</v>
      </c>
      <c r="I8" s="83">
        <v>561</v>
      </c>
      <c r="J8" s="86">
        <v>478</v>
      </c>
      <c r="K8" s="81">
        <v>967</v>
      </c>
      <c r="L8" s="83">
        <v>146</v>
      </c>
      <c r="M8" s="87">
        <v>19</v>
      </c>
      <c r="N8" s="85">
        <v>1</v>
      </c>
      <c r="O8" s="83">
        <v>2</v>
      </c>
      <c r="P8" s="88">
        <v>0</v>
      </c>
    </row>
    <row r="9" spans="2:16">
      <c r="B9" s="721"/>
      <c r="C9" s="89" t="s">
        <v>77</v>
      </c>
      <c r="D9" s="90">
        <f>E9+G9+F9</f>
        <v>40934</v>
      </c>
      <c r="E9" s="90">
        <f t="shared" si="0"/>
        <v>24144</v>
      </c>
      <c r="F9" s="91">
        <f t="shared" si="0"/>
        <v>8773</v>
      </c>
      <c r="G9" s="92">
        <f t="shared" si="0"/>
        <v>8017</v>
      </c>
      <c r="H9" s="93">
        <v>18770</v>
      </c>
      <c r="I9" s="91">
        <v>8640</v>
      </c>
      <c r="J9" s="94">
        <v>8000</v>
      </c>
      <c r="K9" s="90">
        <v>5357</v>
      </c>
      <c r="L9" s="91">
        <v>127</v>
      </c>
      <c r="M9" s="95">
        <v>12</v>
      </c>
      <c r="N9" s="93">
        <v>17</v>
      </c>
      <c r="O9" s="91">
        <v>6</v>
      </c>
      <c r="P9" s="92">
        <v>5</v>
      </c>
    </row>
    <row r="10" spans="2:16">
      <c r="B10" s="721"/>
      <c r="C10" s="89" t="s">
        <v>78</v>
      </c>
      <c r="D10" s="90">
        <f>E10+G10+F10</f>
        <v>118701</v>
      </c>
      <c r="E10" s="90">
        <f t="shared" si="0"/>
        <v>39414</v>
      </c>
      <c r="F10" s="91">
        <f t="shared" si="0"/>
        <v>49645</v>
      </c>
      <c r="G10" s="92">
        <f t="shared" si="0"/>
        <v>29642</v>
      </c>
      <c r="H10" s="93">
        <v>11231</v>
      </c>
      <c r="I10" s="91">
        <v>24147</v>
      </c>
      <c r="J10" s="94">
        <v>25931</v>
      </c>
      <c r="K10" s="90">
        <v>28152</v>
      </c>
      <c r="L10" s="91">
        <v>25337</v>
      </c>
      <c r="M10" s="95">
        <v>3567</v>
      </c>
      <c r="N10" s="93">
        <v>31</v>
      </c>
      <c r="O10" s="91">
        <v>161</v>
      </c>
      <c r="P10" s="92">
        <v>144</v>
      </c>
    </row>
    <row r="11" spans="2:16">
      <c r="B11" s="721"/>
      <c r="C11" s="89" t="s">
        <v>79</v>
      </c>
      <c r="D11" s="90">
        <f>E11+G11+F11</f>
        <v>18252</v>
      </c>
      <c r="E11" s="90">
        <f t="shared" si="0"/>
        <v>9726</v>
      </c>
      <c r="F11" s="91">
        <f t="shared" si="0"/>
        <v>3557</v>
      </c>
      <c r="G11" s="92">
        <f t="shared" si="0"/>
        <v>4969</v>
      </c>
      <c r="H11" s="93">
        <v>5416</v>
      </c>
      <c r="I11" s="91">
        <v>1938</v>
      </c>
      <c r="J11" s="94">
        <v>4378</v>
      </c>
      <c r="K11" s="90">
        <v>4295</v>
      </c>
      <c r="L11" s="91">
        <v>1568</v>
      </c>
      <c r="M11" s="95">
        <v>590</v>
      </c>
      <c r="N11" s="93">
        <v>15</v>
      </c>
      <c r="O11" s="91">
        <v>51</v>
      </c>
      <c r="P11" s="92">
        <v>1</v>
      </c>
    </row>
    <row r="12" spans="2:16" ht="13.5" thickBot="1">
      <c r="B12" s="721"/>
      <c r="C12" s="96" t="s">
        <v>80</v>
      </c>
      <c r="D12" s="97">
        <f t="shared" ref="D12:P12" si="1">D8+D9+D10+D11</f>
        <v>180676</v>
      </c>
      <c r="E12" s="98">
        <f t="shared" si="1"/>
        <v>74867</v>
      </c>
      <c r="F12" s="99">
        <f t="shared" si="1"/>
        <v>62684</v>
      </c>
      <c r="G12" s="100">
        <f t="shared" si="1"/>
        <v>43125</v>
      </c>
      <c r="H12" s="101">
        <f t="shared" si="1"/>
        <v>36032</v>
      </c>
      <c r="I12" s="99">
        <f t="shared" si="1"/>
        <v>35286</v>
      </c>
      <c r="J12" s="102">
        <f t="shared" si="1"/>
        <v>38787</v>
      </c>
      <c r="K12" s="98">
        <f t="shared" si="1"/>
        <v>38771</v>
      </c>
      <c r="L12" s="99">
        <f t="shared" si="1"/>
        <v>27178</v>
      </c>
      <c r="M12" s="102">
        <f t="shared" si="1"/>
        <v>4188</v>
      </c>
      <c r="N12" s="101">
        <f t="shared" si="1"/>
        <v>64</v>
      </c>
      <c r="O12" s="99">
        <f t="shared" si="1"/>
        <v>220</v>
      </c>
      <c r="P12" s="100">
        <f t="shared" si="1"/>
        <v>150</v>
      </c>
    </row>
    <row r="13" spans="2:16">
      <c r="B13" s="721"/>
      <c r="C13" s="89" t="s">
        <v>81</v>
      </c>
      <c r="D13" s="90">
        <v>-17880</v>
      </c>
      <c r="E13" s="103"/>
      <c r="F13" s="104"/>
      <c r="G13" s="105"/>
      <c r="H13" s="103"/>
      <c r="I13" s="104"/>
      <c r="J13" s="104"/>
      <c r="K13" s="103"/>
      <c r="L13" s="104"/>
      <c r="M13" s="105"/>
      <c r="N13" s="103"/>
      <c r="O13" s="104"/>
      <c r="P13" s="105"/>
    </row>
    <row r="14" spans="2:16">
      <c r="B14" s="721"/>
      <c r="C14" s="106" t="s">
        <v>82</v>
      </c>
      <c r="D14" s="107">
        <v>-610</v>
      </c>
      <c r="E14" s="103"/>
      <c r="F14" s="104"/>
      <c r="G14" s="105"/>
      <c r="H14" s="103"/>
      <c r="I14" s="104"/>
      <c r="J14" s="104"/>
      <c r="K14" s="103"/>
      <c r="L14" s="104"/>
      <c r="M14" s="105"/>
      <c r="N14" s="103"/>
      <c r="O14" s="104"/>
      <c r="P14" s="105"/>
    </row>
    <row r="15" spans="2:16" ht="13.5" thickBot="1">
      <c r="B15" s="722"/>
      <c r="C15" s="108" t="s">
        <v>83</v>
      </c>
      <c r="D15" s="98">
        <v>162186</v>
      </c>
      <c r="E15" s="109"/>
      <c r="F15" s="110"/>
      <c r="G15" s="111"/>
      <c r="H15" s="109"/>
      <c r="I15" s="110"/>
      <c r="J15" s="110"/>
      <c r="K15" s="109"/>
      <c r="L15" s="110"/>
      <c r="M15" s="111"/>
      <c r="N15" s="109"/>
      <c r="O15" s="110"/>
      <c r="P15" s="111"/>
    </row>
    <row r="16" spans="2:16">
      <c r="B16" s="723">
        <v>40451</v>
      </c>
      <c r="C16" s="80" t="s">
        <v>76</v>
      </c>
      <c r="D16" s="81">
        <f>E16+G16+F16</f>
        <v>2375.4512709200003</v>
      </c>
      <c r="E16" s="82">
        <f t="shared" ref="E16:G19" si="2">H16+K16+N16</f>
        <v>1386.5432429200002</v>
      </c>
      <c r="F16" s="83">
        <f t="shared" si="2"/>
        <v>571.56075999999996</v>
      </c>
      <c r="G16" s="84">
        <f t="shared" si="2"/>
        <v>417.34726799999999</v>
      </c>
      <c r="H16" s="85">
        <f>'[1]30.09.2010 -кредити'!X3492/1000</f>
        <v>456.65572850000001</v>
      </c>
      <c r="I16" s="83">
        <f>'[1]30.09.2010 -кредити'!X3493/1000</f>
        <v>423.77211999999997</v>
      </c>
      <c r="J16" s="86">
        <f>'[1]30.09.2010 -кредити'!X3494/1000</f>
        <v>402.3146145</v>
      </c>
      <c r="K16" s="81">
        <f>'[1]30.09.2010 -кредити'!X3496/1000</f>
        <v>929.24551442000006</v>
      </c>
      <c r="L16" s="112">
        <f>'[1]30.09.2010 -кредити'!X3497/1000</f>
        <v>145.00364000000002</v>
      </c>
      <c r="M16" s="86">
        <f>'[1]30.09.2010 -кредити'!X3498/1000</f>
        <v>14.7776535</v>
      </c>
      <c r="N16" s="85">
        <f>('[1]30.09.2010 -кредити'!X3500+'[1]30.09.2010 -кредити'!X3504+'[1]30.09.2010 -кредити'!X3508)/1000</f>
        <v>0.64200000000000002</v>
      </c>
      <c r="O16" s="83">
        <f>('[1]30.09.2010 -кредити'!X3501+'[1]30.09.2010 -кредити'!X3505+'[1]30.09.2010 -кредити'!X3509)/1000</f>
        <v>2.7850000000000001</v>
      </c>
      <c r="P16" s="88">
        <f>('[1]30.09.2010 -кредити'!X3502+'[1]30.09.2010 -кредити'!X3506+'[1]30.09.2010 -кредити'!X3510)/1000</f>
        <v>0.255</v>
      </c>
    </row>
    <row r="17" spans="2:16">
      <c r="B17" s="724"/>
      <c r="C17" s="89" t="s">
        <v>77</v>
      </c>
      <c r="D17" s="90">
        <f>E17+G17+F17</f>
        <v>41130.81845526</v>
      </c>
      <c r="E17" s="90">
        <f t="shared" si="2"/>
        <v>24881.077090760002</v>
      </c>
      <c r="F17" s="91">
        <f t="shared" si="2"/>
        <v>8704.3977600000017</v>
      </c>
      <c r="G17" s="92">
        <f t="shared" si="2"/>
        <v>7545.3436044999999</v>
      </c>
      <c r="H17" s="93">
        <f>'[1]30.09.2010 -кредити'!X3471/1000</f>
        <v>19434.493593000003</v>
      </c>
      <c r="I17" s="91">
        <f>'[1]30.09.2010 -кредити'!X3472/1000</f>
        <v>8577.8695800000005</v>
      </c>
      <c r="J17" s="94">
        <f>'[1]30.09.2010 -кредити'!X3473/1000</f>
        <v>7524.4848954999998</v>
      </c>
      <c r="K17" s="93">
        <f>'[1]30.09.2010 -кредити'!X3475/1000</f>
        <v>5427.8324777600001</v>
      </c>
      <c r="L17" s="91">
        <f>'[1]30.09.2010 -кредити'!X3476/1000</f>
        <v>121.85418000000001</v>
      </c>
      <c r="M17" s="94">
        <f>'[1]30.09.2010 -кредити'!X3477/1000</f>
        <v>20.089708999999999</v>
      </c>
      <c r="N17" s="93">
        <f>('[1]30.09.2010 -кредити'!X3479+'[1]30.09.2010 -кредити'!X3483+'[1]30.09.2010 -кредити'!X3487)/1000</f>
        <v>18.75102</v>
      </c>
      <c r="O17" s="91">
        <f>('[1]30.09.2010 -кредити'!X3480+'[1]30.09.2010 -кредити'!X3484+'[1]30.09.2010 -кредити'!X3488)/1000</f>
        <v>4.6740000000000004</v>
      </c>
      <c r="P17" s="92">
        <f>('[1]30.09.2010 -кредити'!X3481+'[1]30.09.2010 -кредити'!X3485+'[1]30.09.2010 -кредити'!X3489)/1000</f>
        <v>0.76900000000000002</v>
      </c>
    </row>
    <row r="18" spans="2:16">
      <c r="B18" s="724"/>
      <c r="C18" s="89" t="s">
        <v>78</v>
      </c>
      <c r="D18" s="90">
        <f>E18+G18+F18</f>
        <v>120969.33441939999</v>
      </c>
      <c r="E18" s="90">
        <f t="shared" si="2"/>
        <v>40084.629910399999</v>
      </c>
      <c r="F18" s="91">
        <f t="shared" si="2"/>
        <v>49453.58178</v>
      </c>
      <c r="G18" s="92">
        <f t="shared" si="2"/>
        <v>31431.122728999999</v>
      </c>
      <c r="H18" s="93">
        <f>'[1]30.09.2010 -кредити'!X3513/1000</f>
        <v>10970.571354</v>
      </c>
      <c r="I18" s="91">
        <f>'[1]30.09.2010 -кредити'!X3514/1000</f>
        <v>24349.027819999999</v>
      </c>
      <c r="J18" s="94">
        <f>'[1]30.09.2010 -кредити'!X3515/1000</f>
        <v>27469.192751499999</v>
      </c>
      <c r="K18" s="93">
        <f>'[1]30.09.2010 -кредити'!X3517/1000</f>
        <v>29082.6705564</v>
      </c>
      <c r="L18" s="91">
        <f>'[1]30.09.2010 -кредити'!X3518/1000</f>
        <v>24979.195960000001</v>
      </c>
      <c r="M18" s="94">
        <f>'[1]30.09.2010 -кредити'!X3519/1000</f>
        <v>3810.2089774999999</v>
      </c>
      <c r="N18" s="93">
        <f>('[1]30.09.2010 -кредити'!X3521+'[1]30.09.2010 -кредити'!X3525+'[1]30.09.2010 -кредити'!X3529)/1000</f>
        <v>31.388000000000002</v>
      </c>
      <c r="O18" s="91">
        <f>('[1]30.09.2010 -кредити'!X3522+'[1]30.09.2010 -кредити'!X3526+'[1]30.09.2010 -кредити'!X3530)/1000</f>
        <v>125.358</v>
      </c>
      <c r="P18" s="92">
        <f>('[1]30.09.2010 -кредити'!X3523+'[1]30.09.2010 -кредити'!X3527+'[1]30.09.2010 -кредити'!X3531)/1000</f>
        <v>151.721</v>
      </c>
    </row>
    <row r="19" spans="2:16">
      <c r="B19" s="724"/>
      <c r="C19" s="89" t="s">
        <v>79</v>
      </c>
      <c r="D19" s="90">
        <f>E19+G19+F19</f>
        <v>19601.825518459998</v>
      </c>
      <c r="E19" s="90">
        <f t="shared" si="2"/>
        <v>11002.398405459999</v>
      </c>
      <c r="F19" s="91">
        <f t="shared" si="2"/>
        <v>4169.1645699999999</v>
      </c>
      <c r="G19" s="92">
        <f t="shared" si="2"/>
        <v>4430.2625429999998</v>
      </c>
      <c r="H19" s="93">
        <f>'[1]30.09.2010 -кредити'!X3534/1000</f>
        <v>6556.5320449999999</v>
      </c>
      <c r="I19" s="91">
        <f>'[1]30.09.2010 -кредити'!X3535/1000</f>
        <v>2369.0683799999997</v>
      </c>
      <c r="J19" s="94">
        <f>'[1]30.09.2010 -кредити'!X3536/1000</f>
        <v>3788.7500835000001</v>
      </c>
      <c r="K19" s="93">
        <f>'[1]30.09.2010 -кредити'!X3538/1000</f>
        <v>4431.6973604599998</v>
      </c>
      <c r="L19" s="91">
        <f>'[1]30.09.2010 -кредити'!X3539/1000</f>
        <v>1749.2331899999999</v>
      </c>
      <c r="M19" s="94">
        <f>'[1]30.09.2010 -кредити'!X3540/1000</f>
        <v>640.98558649999995</v>
      </c>
      <c r="N19" s="93">
        <f>('[1]30.09.2010 -кредити'!X3542+'[1]30.09.2010 -кредити'!X3546+'[1]30.09.2010 -кредити'!X3550)/1000</f>
        <v>14.169</v>
      </c>
      <c r="O19" s="91">
        <f>('[1]30.09.2010 -кредити'!X3543+'[1]30.09.2010 -кредити'!X3547+'[1]30.09.2010 -кредити'!X3551)/1000</f>
        <v>50.863</v>
      </c>
      <c r="P19" s="92">
        <f>('[1]30.09.2010 -кредити'!X3544+'[1]30.09.2010 -кредити'!X3548+'[1]30.09.2010 -кредити'!X3552)/1000</f>
        <v>0.52687300000000004</v>
      </c>
    </row>
    <row r="20" spans="2:16" ht="13.5" thickBot="1">
      <c r="B20" s="724"/>
      <c r="C20" s="96" t="s">
        <v>80</v>
      </c>
      <c r="D20" s="97">
        <f t="shared" ref="D20:P20" si="3">D16+D17+D18+D19</f>
        <v>184077.42966403998</v>
      </c>
      <c r="E20" s="98">
        <f t="shared" si="3"/>
        <v>77354.648649540002</v>
      </c>
      <c r="F20" s="99">
        <f t="shared" si="3"/>
        <v>62898.704870000001</v>
      </c>
      <c r="G20" s="100">
        <f>G16+G17+G18+G19</f>
        <v>43824.076144499995</v>
      </c>
      <c r="H20" s="101">
        <f t="shared" si="3"/>
        <v>37418.252720500008</v>
      </c>
      <c r="I20" s="99">
        <f t="shared" si="3"/>
        <v>35719.737899999993</v>
      </c>
      <c r="J20" s="102">
        <f t="shared" si="3"/>
        <v>39184.742344999999</v>
      </c>
      <c r="K20" s="101">
        <f t="shared" si="3"/>
        <v>39871.445909039998</v>
      </c>
      <c r="L20" s="99">
        <f t="shared" si="3"/>
        <v>26995.286970000001</v>
      </c>
      <c r="M20" s="102">
        <f t="shared" si="3"/>
        <v>4486.0619265000005</v>
      </c>
      <c r="N20" s="101">
        <f t="shared" si="3"/>
        <v>64.950019999999995</v>
      </c>
      <c r="O20" s="99">
        <f>SUM(O16:O19)</f>
        <v>183.68</v>
      </c>
      <c r="P20" s="100">
        <f t="shared" si="3"/>
        <v>153.271873</v>
      </c>
    </row>
    <row r="21" spans="2:16">
      <c r="B21" s="724"/>
      <c r="C21" s="89" t="s">
        <v>81</v>
      </c>
      <c r="D21" s="90">
        <f>'[1]30.09.2010 -кредити'!X3628/1000</f>
        <v>-18303.658172880001</v>
      </c>
      <c r="E21" s="103"/>
      <c r="F21" s="104"/>
      <c r="G21" s="105"/>
      <c r="H21" s="113"/>
      <c r="I21" s="114"/>
      <c r="J21" s="114"/>
      <c r="K21" s="113"/>
      <c r="L21" s="114"/>
      <c r="M21" s="115"/>
      <c r="N21" s="113"/>
      <c r="O21" s="114"/>
      <c r="P21" s="115"/>
    </row>
    <row r="22" spans="2:16">
      <c r="B22" s="724"/>
      <c r="C22" s="106" t="s">
        <v>82</v>
      </c>
      <c r="D22" s="107">
        <f>'[1]30.09.2010 -кредити'!X3624/1000</f>
        <v>-647.84033262000003</v>
      </c>
      <c r="E22" s="103"/>
      <c r="F22" s="104"/>
      <c r="G22" s="105"/>
      <c r="H22" s="113"/>
      <c r="I22" s="114"/>
      <c r="J22" s="114"/>
      <c r="K22" s="113"/>
      <c r="L22" s="114"/>
      <c r="M22" s="115"/>
      <c r="N22" s="113"/>
      <c r="O22" s="114"/>
      <c r="P22" s="115"/>
    </row>
    <row r="23" spans="2:16" ht="13.5" thickBot="1">
      <c r="B23" s="725"/>
      <c r="C23" s="108" t="s">
        <v>83</v>
      </c>
      <c r="D23" s="98">
        <f>SUM(D20:D22)</f>
        <v>165125.93115853998</v>
      </c>
      <c r="E23" s="109"/>
      <c r="F23" s="110"/>
      <c r="G23" s="111"/>
      <c r="H23" s="109"/>
      <c r="I23" s="110"/>
      <c r="J23" s="114"/>
      <c r="K23" s="109"/>
      <c r="L23" s="110"/>
      <c r="M23" s="115"/>
      <c r="N23" s="109"/>
      <c r="O23" s="110"/>
      <c r="P23" s="115"/>
    </row>
    <row r="24" spans="2:16" ht="22.5" customHeight="1">
      <c r="B24" s="726" t="s">
        <v>84</v>
      </c>
      <c r="C24" s="80" t="s">
        <v>85</v>
      </c>
      <c r="D24" s="116">
        <f>D20-D12</f>
        <v>3401.4296640399843</v>
      </c>
      <c r="E24" s="117">
        <f t="shared" ref="E24:P24" si="4">E20-E12</f>
        <v>2487.6486495400022</v>
      </c>
      <c r="F24" s="118">
        <f t="shared" si="4"/>
        <v>214.70487000000139</v>
      </c>
      <c r="G24" s="119">
        <f t="shared" si="4"/>
        <v>699.07614449999528</v>
      </c>
      <c r="H24" s="116">
        <f t="shared" si="4"/>
        <v>1386.2527205000079</v>
      </c>
      <c r="I24" s="120">
        <f t="shared" si="4"/>
        <v>433.73789999999281</v>
      </c>
      <c r="J24" s="121">
        <f t="shared" si="4"/>
        <v>397.74234499999875</v>
      </c>
      <c r="K24" s="117">
        <f t="shared" si="4"/>
        <v>1100.4459090399978</v>
      </c>
      <c r="L24" s="118">
        <f t="shared" si="4"/>
        <v>-182.71302999999898</v>
      </c>
      <c r="M24" s="119">
        <f t="shared" si="4"/>
        <v>298.06192650000048</v>
      </c>
      <c r="N24" s="117">
        <f t="shared" si="4"/>
        <v>0.95001999999999498</v>
      </c>
      <c r="O24" s="118">
        <f t="shared" si="4"/>
        <v>-36.319999999999993</v>
      </c>
      <c r="P24" s="122">
        <f t="shared" si="4"/>
        <v>3.2718729999999994</v>
      </c>
    </row>
    <row r="25" spans="2:16" ht="22.5" customHeight="1">
      <c r="B25" s="727"/>
      <c r="C25" s="89" t="s">
        <v>86</v>
      </c>
      <c r="D25" s="123">
        <f>D24/D12</f>
        <v>1.8826128893931593E-2</v>
      </c>
      <c r="E25" s="124">
        <f t="shared" ref="E25:P25" si="5">E24/E12</f>
        <v>3.3227572221940269E-2</v>
      </c>
      <c r="F25" s="125">
        <f t="shared" si="5"/>
        <v>3.4251941484270531E-3</v>
      </c>
      <c r="G25" s="126">
        <f t="shared" si="5"/>
        <v>1.621046132173902E-2</v>
      </c>
      <c r="H25" s="124">
        <f t="shared" si="5"/>
        <v>3.8472821949933608E-2</v>
      </c>
      <c r="I25" s="125">
        <f t="shared" si="5"/>
        <v>1.2292067675565177E-2</v>
      </c>
      <c r="J25" s="126">
        <f t="shared" si="5"/>
        <v>1.0254527161162213E-2</v>
      </c>
      <c r="K25" s="124">
        <f t="shared" si="5"/>
        <v>2.8383222228985525E-2</v>
      </c>
      <c r="L25" s="125">
        <f t="shared" si="5"/>
        <v>-6.722828390610015E-3</v>
      </c>
      <c r="M25" s="126">
        <f t="shared" si="5"/>
        <v>7.1170469555874041E-2</v>
      </c>
      <c r="N25" s="124">
        <f t="shared" si="5"/>
        <v>1.4844062499999922E-2</v>
      </c>
      <c r="O25" s="125">
        <f t="shared" si="5"/>
        <v>-0.16509090909090907</v>
      </c>
      <c r="P25" s="127">
        <f t="shared" si="5"/>
        <v>2.1812486666666662E-2</v>
      </c>
    </row>
    <row r="26" spans="2:16" ht="22.5" customHeight="1" thickBot="1">
      <c r="B26" s="728"/>
      <c r="C26" s="128" t="s">
        <v>87</v>
      </c>
      <c r="D26" s="129"/>
      <c r="E26" s="130">
        <f>E24/D24</f>
        <v>0.73135384095678879</v>
      </c>
      <c r="F26" s="131">
        <f>F24/D24</f>
        <v>6.3121949064497099E-2</v>
      </c>
      <c r="G26" s="132">
        <f>G24/D24</f>
        <v>0.2055242099787184</v>
      </c>
      <c r="H26" s="130">
        <f>H24/D24</f>
        <v>0.40755001791026663</v>
      </c>
      <c r="I26" s="131">
        <f>I24/D24</f>
        <v>0.12751635131118036</v>
      </c>
      <c r="J26" s="132">
        <f>J24/D24</f>
        <v>0.11693387319013021</v>
      </c>
      <c r="K26" s="130">
        <f>K24/D24</f>
        <v>0.3235245228422462</v>
      </c>
      <c r="L26" s="131">
        <f>L24/D24</f>
        <v>-5.3716539233971697E-2</v>
      </c>
      <c r="M26" s="132">
        <f>M24/D24</f>
        <v>8.7628425673804175E-2</v>
      </c>
      <c r="N26" s="130">
        <f>N24/D24</f>
        <v>2.7930020427693528E-4</v>
      </c>
      <c r="O26" s="131">
        <f>O24/D24</f>
        <v>-1.0677863012713775E-2</v>
      </c>
      <c r="P26" s="132">
        <f>P24/D24</f>
        <v>9.6191111478515585E-4</v>
      </c>
    </row>
  </sheetData>
  <mergeCells count="13">
    <mergeCell ref="B8:B15"/>
    <mergeCell ref="B16:B23"/>
    <mergeCell ref="B24:B26"/>
    <mergeCell ref="N2:P2"/>
    <mergeCell ref="B3:P3"/>
    <mergeCell ref="N5:P5"/>
    <mergeCell ref="B6:B7"/>
    <mergeCell ref="C6:C7"/>
    <mergeCell ref="D6:D7"/>
    <mergeCell ref="E6:G6"/>
    <mergeCell ref="H6:J6"/>
    <mergeCell ref="K6:M6"/>
    <mergeCell ref="N6:P6"/>
  </mergeCells>
  <pageMargins left="0.15748031496062992" right="0.15748031496062992" top="0.74803149606299213" bottom="0.74803149606299213" header="0.31496062992125984" footer="0.31496062992125984"/>
  <pageSetup paperSize="9" scale="75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B1:P18"/>
  <sheetViews>
    <sheetView workbookViewId="0"/>
  </sheetViews>
  <sheetFormatPr defaultRowHeight="12.75"/>
  <cols>
    <col min="1" max="1" width="3.7109375" style="72" customWidth="1"/>
    <col min="2" max="2" width="9.85546875" style="72" customWidth="1"/>
    <col min="3" max="3" width="31.5703125" style="72" customWidth="1"/>
    <col min="4" max="5" width="9.7109375" style="72" customWidth="1"/>
    <col min="6" max="6" width="12.7109375" style="72" customWidth="1"/>
    <col min="7" max="7" width="8.7109375" style="72" customWidth="1"/>
    <col min="8" max="8" width="9.7109375" style="72" customWidth="1"/>
    <col min="9" max="9" width="12.7109375" style="72" customWidth="1"/>
    <col min="10" max="11" width="9.7109375" style="72" customWidth="1"/>
    <col min="12" max="12" width="12.7109375" style="72" customWidth="1"/>
    <col min="13" max="14" width="9.7109375" style="72" customWidth="1"/>
    <col min="15" max="15" width="12.7109375" style="72" customWidth="1"/>
    <col min="16" max="16" width="9.7109375" style="72" customWidth="1"/>
    <col min="17" max="242" width="9.140625" style="72"/>
    <col min="243" max="243" width="9.85546875" style="72" customWidth="1"/>
    <col min="244" max="244" width="31.5703125" style="72" customWidth="1"/>
    <col min="245" max="246" width="9.7109375" style="72" customWidth="1"/>
    <col min="247" max="247" width="12.7109375" style="72" customWidth="1"/>
    <col min="248" max="248" width="8.7109375" style="72" customWidth="1"/>
    <col min="249" max="249" width="9.7109375" style="72" customWidth="1"/>
    <col min="250" max="250" width="12.7109375" style="72" customWidth="1"/>
    <col min="251" max="252" width="9.7109375" style="72" customWidth="1"/>
    <col min="253" max="253" width="12.7109375" style="72" customWidth="1"/>
    <col min="254" max="255" width="9.7109375" style="72" customWidth="1"/>
    <col min="256" max="256" width="12.7109375" style="72" customWidth="1"/>
    <col min="257" max="257" width="9.7109375" style="72" customWidth="1"/>
    <col min="258" max="498" width="9.140625" style="72"/>
    <col min="499" max="499" width="9.85546875" style="72" customWidth="1"/>
    <col min="500" max="500" width="31.5703125" style="72" customWidth="1"/>
    <col min="501" max="502" width="9.7109375" style="72" customWidth="1"/>
    <col min="503" max="503" width="12.7109375" style="72" customWidth="1"/>
    <col min="504" max="504" width="8.7109375" style="72" customWidth="1"/>
    <col min="505" max="505" width="9.7109375" style="72" customWidth="1"/>
    <col min="506" max="506" width="12.7109375" style="72" customWidth="1"/>
    <col min="507" max="508" width="9.7109375" style="72" customWidth="1"/>
    <col min="509" max="509" width="12.7109375" style="72" customWidth="1"/>
    <col min="510" max="511" width="9.7109375" style="72" customWidth="1"/>
    <col min="512" max="512" width="12.7109375" style="72" customWidth="1"/>
    <col min="513" max="513" width="9.7109375" style="72" customWidth="1"/>
    <col min="514" max="754" width="9.140625" style="72"/>
    <col min="755" max="755" width="9.85546875" style="72" customWidth="1"/>
    <col min="756" max="756" width="31.5703125" style="72" customWidth="1"/>
    <col min="757" max="758" width="9.7109375" style="72" customWidth="1"/>
    <col min="759" max="759" width="12.7109375" style="72" customWidth="1"/>
    <col min="760" max="760" width="8.7109375" style="72" customWidth="1"/>
    <col min="761" max="761" width="9.7109375" style="72" customWidth="1"/>
    <col min="762" max="762" width="12.7109375" style="72" customWidth="1"/>
    <col min="763" max="764" width="9.7109375" style="72" customWidth="1"/>
    <col min="765" max="765" width="12.7109375" style="72" customWidth="1"/>
    <col min="766" max="767" width="9.7109375" style="72" customWidth="1"/>
    <col min="768" max="768" width="12.7109375" style="72" customWidth="1"/>
    <col min="769" max="769" width="9.7109375" style="72" customWidth="1"/>
    <col min="770" max="1010" width="9.140625" style="72"/>
    <col min="1011" max="1011" width="9.85546875" style="72" customWidth="1"/>
    <col min="1012" max="1012" width="31.5703125" style="72" customWidth="1"/>
    <col min="1013" max="1014" width="9.7109375" style="72" customWidth="1"/>
    <col min="1015" max="1015" width="12.7109375" style="72" customWidth="1"/>
    <col min="1016" max="1016" width="8.7109375" style="72" customWidth="1"/>
    <col min="1017" max="1017" width="9.7109375" style="72" customWidth="1"/>
    <col min="1018" max="1018" width="12.7109375" style="72" customWidth="1"/>
    <col min="1019" max="1020" width="9.7109375" style="72" customWidth="1"/>
    <col min="1021" max="1021" width="12.7109375" style="72" customWidth="1"/>
    <col min="1022" max="1023" width="9.7109375" style="72" customWidth="1"/>
    <col min="1024" max="1024" width="12.7109375" style="72" customWidth="1"/>
    <col min="1025" max="1025" width="9.7109375" style="72" customWidth="1"/>
    <col min="1026" max="1266" width="9.140625" style="72"/>
    <col min="1267" max="1267" width="9.85546875" style="72" customWidth="1"/>
    <col min="1268" max="1268" width="31.5703125" style="72" customWidth="1"/>
    <col min="1269" max="1270" width="9.7109375" style="72" customWidth="1"/>
    <col min="1271" max="1271" width="12.7109375" style="72" customWidth="1"/>
    <col min="1272" max="1272" width="8.7109375" style="72" customWidth="1"/>
    <col min="1273" max="1273" width="9.7109375" style="72" customWidth="1"/>
    <col min="1274" max="1274" width="12.7109375" style="72" customWidth="1"/>
    <col min="1275" max="1276" width="9.7109375" style="72" customWidth="1"/>
    <col min="1277" max="1277" width="12.7109375" style="72" customWidth="1"/>
    <col min="1278" max="1279" width="9.7109375" style="72" customWidth="1"/>
    <col min="1280" max="1280" width="12.7109375" style="72" customWidth="1"/>
    <col min="1281" max="1281" width="9.7109375" style="72" customWidth="1"/>
    <col min="1282" max="1522" width="9.140625" style="72"/>
    <col min="1523" max="1523" width="9.85546875" style="72" customWidth="1"/>
    <col min="1524" max="1524" width="31.5703125" style="72" customWidth="1"/>
    <col min="1525" max="1526" width="9.7109375" style="72" customWidth="1"/>
    <col min="1527" max="1527" width="12.7109375" style="72" customWidth="1"/>
    <col min="1528" max="1528" width="8.7109375" style="72" customWidth="1"/>
    <col min="1529" max="1529" width="9.7109375" style="72" customWidth="1"/>
    <col min="1530" max="1530" width="12.7109375" style="72" customWidth="1"/>
    <col min="1531" max="1532" width="9.7109375" style="72" customWidth="1"/>
    <col min="1533" max="1533" width="12.7109375" style="72" customWidth="1"/>
    <col min="1534" max="1535" width="9.7109375" style="72" customWidth="1"/>
    <col min="1536" max="1536" width="12.7109375" style="72" customWidth="1"/>
    <col min="1537" max="1537" width="9.7109375" style="72" customWidth="1"/>
    <col min="1538" max="1778" width="9.140625" style="72"/>
    <col min="1779" max="1779" width="9.85546875" style="72" customWidth="1"/>
    <col min="1780" max="1780" width="31.5703125" style="72" customWidth="1"/>
    <col min="1781" max="1782" width="9.7109375" style="72" customWidth="1"/>
    <col min="1783" max="1783" width="12.7109375" style="72" customWidth="1"/>
    <col min="1784" max="1784" width="8.7109375" style="72" customWidth="1"/>
    <col min="1785" max="1785" width="9.7109375" style="72" customWidth="1"/>
    <col min="1786" max="1786" width="12.7109375" style="72" customWidth="1"/>
    <col min="1787" max="1788" width="9.7109375" style="72" customWidth="1"/>
    <col min="1789" max="1789" width="12.7109375" style="72" customWidth="1"/>
    <col min="1790" max="1791" width="9.7109375" style="72" customWidth="1"/>
    <col min="1792" max="1792" width="12.7109375" style="72" customWidth="1"/>
    <col min="1793" max="1793" width="9.7109375" style="72" customWidth="1"/>
    <col min="1794" max="2034" width="9.140625" style="72"/>
    <col min="2035" max="2035" width="9.85546875" style="72" customWidth="1"/>
    <col min="2036" max="2036" width="31.5703125" style="72" customWidth="1"/>
    <col min="2037" max="2038" width="9.7109375" style="72" customWidth="1"/>
    <col min="2039" max="2039" width="12.7109375" style="72" customWidth="1"/>
    <col min="2040" max="2040" width="8.7109375" style="72" customWidth="1"/>
    <col min="2041" max="2041" width="9.7109375" style="72" customWidth="1"/>
    <col min="2042" max="2042" width="12.7109375" style="72" customWidth="1"/>
    <col min="2043" max="2044" width="9.7109375" style="72" customWidth="1"/>
    <col min="2045" max="2045" width="12.7109375" style="72" customWidth="1"/>
    <col min="2046" max="2047" width="9.7109375" style="72" customWidth="1"/>
    <col min="2048" max="2048" width="12.7109375" style="72" customWidth="1"/>
    <col min="2049" max="2049" width="9.7109375" style="72" customWidth="1"/>
    <col min="2050" max="2290" width="9.140625" style="72"/>
    <col min="2291" max="2291" width="9.85546875" style="72" customWidth="1"/>
    <col min="2292" max="2292" width="31.5703125" style="72" customWidth="1"/>
    <col min="2293" max="2294" width="9.7109375" style="72" customWidth="1"/>
    <col min="2295" max="2295" width="12.7109375" style="72" customWidth="1"/>
    <col min="2296" max="2296" width="8.7109375" style="72" customWidth="1"/>
    <col min="2297" max="2297" width="9.7109375" style="72" customWidth="1"/>
    <col min="2298" max="2298" width="12.7109375" style="72" customWidth="1"/>
    <col min="2299" max="2300" width="9.7109375" style="72" customWidth="1"/>
    <col min="2301" max="2301" width="12.7109375" style="72" customWidth="1"/>
    <col min="2302" max="2303" width="9.7109375" style="72" customWidth="1"/>
    <col min="2304" max="2304" width="12.7109375" style="72" customWidth="1"/>
    <col min="2305" max="2305" width="9.7109375" style="72" customWidth="1"/>
    <col min="2306" max="2546" width="9.140625" style="72"/>
    <col min="2547" max="2547" width="9.85546875" style="72" customWidth="1"/>
    <col min="2548" max="2548" width="31.5703125" style="72" customWidth="1"/>
    <col min="2549" max="2550" width="9.7109375" style="72" customWidth="1"/>
    <col min="2551" max="2551" width="12.7109375" style="72" customWidth="1"/>
    <col min="2552" max="2552" width="8.7109375" style="72" customWidth="1"/>
    <col min="2553" max="2553" width="9.7109375" style="72" customWidth="1"/>
    <col min="2554" max="2554" width="12.7109375" style="72" customWidth="1"/>
    <col min="2555" max="2556" width="9.7109375" style="72" customWidth="1"/>
    <col min="2557" max="2557" width="12.7109375" style="72" customWidth="1"/>
    <col min="2558" max="2559" width="9.7109375" style="72" customWidth="1"/>
    <col min="2560" max="2560" width="12.7109375" style="72" customWidth="1"/>
    <col min="2561" max="2561" width="9.7109375" style="72" customWidth="1"/>
    <col min="2562" max="2802" width="9.140625" style="72"/>
    <col min="2803" max="2803" width="9.85546875" style="72" customWidth="1"/>
    <col min="2804" max="2804" width="31.5703125" style="72" customWidth="1"/>
    <col min="2805" max="2806" width="9.7109375" style="72" customWidth="1"/>
    <col min="2807" max="2807" width="12.7109375" style="72" customWidth="1"/>
    <col min="2808" max="2808" width="8.7109375" style="72" customWidth="1"/>
    <col min="2809" max="2809" width="9.7109375" style="72" customWidth="1"/>
    <col min="2810" max="2810" width="12.7109375" style="72" customWidth="1"/>
    <col min="2811" max="2812" width="9.7109375" style="72" customWidth="1"/>
    <col min="2813" max="2813" width="12.7109375" style="72" customWidth="1"/>
    <col min="2814" max="2815" width="9.7109375" style="72" customWidth="1"/>
    <col min="2816" max="2816" width="12.7109375" style="72" customWidth="1"/>
    <col min="2817" max="2817" width="9.7109375" style="72" customWidth="1"/>
    <col min="2818" max="3058" width="9.140625" style="72"/>
    <col min="3059" max="3059" width="9.85546875" style="72" customWidth="1"/>
    <col min="3060" max="3060" width="31.5703125" style="72" customWidth="1"/>
    <col min="3061" max="3062" width="9.7109375" style="72" customWidth="1"/>
    <col min="3063" max="3063" width="12.7109375" style="72" customWidth="1"/>
    <col min="3064" max="3064" width="8.7109375" style="72" customWidth="1"/>
    <col min="3065" max="3065" width="9.7109375" style="72" customWidth="1"/>
    <col min="3066" max="3066" width="12.7109375" style="72" customWidth="1"/>
    <col min="3067" max="3068" width="9.7109375" style="72" customWidth="1"/>
    <col min="3069" max="3069" width="12.7109375" style="72" customWidth="1"/>
    <col min="3070" max="3071" width="9.7109375" style="72" customWidth="1"/>
    <col min="3072" max="3072" width="12.7109375" style="72" customWidth="1"/>
    <col min="3073" max="3073" width="9.7109375" style="72" customWidth="1"/>
    <col min="3074" max="3314" width="9.140625" style="72"/>
    <col min="3315" max="3315" width="9.85546875" style="72" customWidth="1"/>
    <col min="3316" max="3316" width="31.5703125" style="72" customWidth="1"/>
    <col min="3317" max="3318" width="9.7109375" style="72" customWidth="1"/>
    <col min="3319" max="3319" width="12.7109375" style="72" customWidth="1"/>
    <col min="3320" max="3320" width="8.7109375" style="72" customWidth="1"/>
    <col min="3321" max="3321" width="9.7109375" style="72" customWidth="1"/>
    <col min="3322" max="3322" width="12.7109375" style="72" customWidth="1"/>
    <col min="3323" max="3324" width="9.7109375" style="72" customWidth="1"/>
    <col min="3325" max="3325" width="12.7109375" style="72" customWidth="1"/>
    <col min="3326" max="3327" width="9.7109375" style="72" customWidth="1"/>
    <col min="3328" max="3328" width="12.7109375" style="72" customWidth="1"/>
    <col min="3329" max="3329" width="9.7109375" style="72" customWidth="1"/>
    <col min="3330" max="3570" width="9.140625" style="72"/>
    <col min="3571" max="3571" width="9.85546875" style="72" customWidth="1"/>
    <col min="3572" max="3572" width="31.5703125" style="72" customWidth="1"/>
    <col min="3573" max="3574" width="9.7109375" style="72" customWidth="1"/>
    <col min="3575" max="3575" width="12.7109375" style="72" customWidth="1"/>
    <col min="3576" max="3576" width="8.7109375" style="72" customWidth="1"/>
    <col min="3577" max="3577" width="9.7109375" style="72" customWidth="1"/>
    <col min="3578" max="3578" width="12.7109375" style="72" customWidth="1"/>
    <col min="3579" max="3580" width="9.7109375" style="72" customWidth="1"/>
    <col min="3581" max="3581" width="12.7109375" style="72" customWidth="1"/>
    <col min="3582" max="3583" width="9.7109375" style="72" customWidth="1"/>
    <col min="3584" max="3584" width="12.7109375" style="72" customWidth="1"/>
    <col min="3585" max="3585" width="9.7109375" style="72" customWidth="1"/>
    <col min="3586" max="3826" width="9.140625" style="72"/>
    <col min="3827" max="3827" width="9.85546875" style="72" customWidth="1"/>
    <col min="3828" max="3828" width="31.5703125" style="72" customWidth="1"/>
    <col min="3829" max="3830" width="9.7109375" style="72" customWidth="1"/>
    <col min="3831" max="3831" width="12.7109375" style="72" customWidth="1"/>
    <col min="3832" max="3832" width="8.7109375" style="72" customWidth="1"/>
    <col min="3833" max="3833" width="9.7109375" style="72" customWidth="1"/>
    <col min="3834" max="3834" width="12.7109375" style="72" customWidth="1"/>
    <col min="3835" max="3836" width="9.7109375" style="72" customWidth="1"/>
    <col min="3837" max="3837" width="12.7109375" style="72" customWidth="1"/>
    <col min="3838" max="3839" width="9.7109375" style="72" customWidth="1"/>
    <col min="3840" max="3840" width="12.7109375" style="72" customWidth="1"/>
    <col min="3841" max="3841" width="9.7109375" style="72" customWidth="1"/>
    <col min="3842" max="4082" width="9.140625" style="72"/>
    <col min="4083" max="4083" width="9.85546875" style="72" customWidth="1"/>
    <col min="4084" max="4084" width="31.5703125" style="72" customWidth="1"/>
    <col min="4085" max="4086" width="9.7109375" style="72" customWidth="1"/>
    <col min="4087" max="4087" width="12.7109375" style="72" customWidth="1"/>
    <col min="4088" max="4088" width="8.7109375" style="72" customWidth="1"/>
    <col min="4089" max="4089" width="9.7109375" style="72" customWidth="1"/>
    <col min="4090" max="4090" width="12.7109375" style="72" customWidth="1"/>
    <col min="4091" max="4092" width="9.7109375" style="72" customWidth="1"/>
    <col min="4093" max="4093" width="12.7109375" style="72" customWidth="1"/>
    <col min="4094" max="4095" width="9.7109375" style="72" customWidth="1"/>
    <col min="4096" max="4096" width="12.7109375" style="72" customWidth="1"/>
    <col min="4097" max="4097" width="9.7109375" style="72" customWidth="1"/>
    <col min="4098" max="4338" width="9.140625" style="72"/>
    <col min="4339" max="4339" width="9.85546875" style="72" customWidth="1"/>
    <col min="4340" max="4340" width="31.5703125" style="72" customWidth="1"/>
    <col min="4341" max="4342" width="9.7109375" style="72" customWidth="1"/>
    <col min="4343" max="4343" width="12.7109375" style="72" customWidth="1"/>
    <col min="4344" max="4344" width="8.7109375" style="72" customWidth="1"/>
    <col min="4345" max="4345" width="9.7109375" style="72" customWidth="1"/>
    <col min="4346" max="4346" width="12.7109375" style="72" customWidth="1"/>
    <col min="4347" max="4348" width="9.7109375" style="72" customWidth="1"/>
    <col min="4349" max="4349" width="12.7109375" style="72" customWidth="1"/>
    <col min="4350" max="4351" width="9.7109375" style="72" customWidth="1"/>
    <col min="4352" max="4352" width="12.7109375" style="72" customWidth="1"/>
    <col min="4353" max="4353" width="9.7109375" style="72" customWidth="1"/>
    <col min="4354" max="4594" width="9.140625" style="72"/>
    <col min="4595" max="4595" width="9.85546875" style="72" customWidth="1"/>
    <col min="4596" max="4596" width="31.5703125" style="72" customWidth="1"/>
    <col min="4597" max="4598" width="9.7109375" style="72" customWidth="1"/>
    <col min="4599" max="4599" width="12.7109375" style="72" customWidth="1"/>
    <col min="4600" max="4600" width="8.7109375" style="72" customWidth="1"/>
    <col min="4601" max="4601" width="9.7109375" style="72" customWidth="1"/>
    <col min="4602" max="4602" width="12.7109375" style="72" customWidth="1"/>
    <col min="4603" max="4604" width="9.7109375" style="72" customWidth="1"/>
    <col min="4605" max="4605" width="12.7109375" style="72" customWidth="1"/>
    <col min="4606" max="4607" width="9.7109375" style="72" customWidth="1"/>
    <col min="4608" max="4608" width="12.7109375" style="72" customWidth="1"/>
    <col min="4609" max="4609" width="9.7109375" style="72" customWidth="1"/>
    <col min="4610" max="4850" width="9.140625" style="72"/>
    <col min="4851" max="4851" width="9.85546875" style="72" customWidth="1"/>
    <col min="4852" max="4852" width="31.5703125" style="72" customWidth="1"/>
    <col min="4853" max="4854" width="9.7109375" style="72" customWidth="1"/>
    <col min="4855" max="4855" width="12.7109375" style="72" customWidth="1"/>
    <col min="4856" max="4856" width="8.7109375" style="72" customWidth="1"/>
    <col min="4857" max="4857" width="9.7109375" style="72" customWidth="1"/>
    <col min="4858" max="4858" width="12.7109375" style="72" customWidth="1"/>
    <col min="4859" max="4860" width="9.7109375" style="72" customWidth="1"/>
    <col min="4861" max="4861" width="12.7109375" style="72" customWidth="1"/>
    <col min="4862" max="4863" width="9.7109375" style="72" customWidth="1"/>
    <col min="4864" max="4864" width="12.7109375" style="72" customWidth="1"/>
    <col min="4865" max="4865" width="9.7109375" style="72" customWidth="1"/>
    <col min="4866" max="5106" width="9.140625" style="72"/>
    <col min="5107" max="5107" width="9.85546875" style="72" customWidth="1"/>
    <col min="5108" max="5108" width="31.5703125" style="72" customWidth="1"/>
    <col min="5109" max="5110" width="9.7109375" style="72" customWidth="1"/>
    <col min="5111" max="5111" width="12.7109375" style="72" customWidth="1"/>
    <col min="5112" max="5112" width="8.7109375" style="72" customWidth="1"/>
    <col min="5113" max="5113" width="9.7109375" style="72" customWidth="1"/>
    <col min="5114" max="5114" width="12.7109375" style="72" customWidth="1"/>
    <col min="5115" max="5116" width="9.7109375" style="72" customWidth="1"/>
    <col min="5117" max="5117" width="12.7109375" style="72" customWidth="1"/>
    <col min="5118" max="5119" width="9.7109375" style="72" customWidth="1"/>
    <col min="5120" max="5120" width="12.7109375" style="72" customWidth="1"/>
    <col min="5121" max="5121" width="9.7109375" style="72" customWidth="1"/>
    <col min="5122" max="5362" width="9.140625" style="72"/>
    <col min="5363" max="5363" width="9.85546875" style="72" customWidth="1"/>
    <col min="5364" max="5364" width="31.5703125" style="72" customWidth="1"/>
    <col min="5365" max="5366" width="9.7109375" style="72" customWidth="1"/>
    <col min="5367" max="5367" width="12.7109375" style="72" customWidth="1"/>
    <col min="5368" max="5368" width="8.7109375" style="72" customWidth="1"/>
    <col min="5369" max="5369" width="9.7109375" style="72" customWidth="1"/>
    <col min="5370" max="5370" width="12.7109375" style="72" customWidth="1"/>
    <col min="5371" max="5372" width="9.7109375" style="72" customWidth="1"/>
    <col min="5373" max="5373" width="12.7109375" style="72" customWidth="1"/>
    <col min="5374" max="5375" width="9.7109375" style="72" customWidth="1"/>
    <col min="5376" max="5376" width="12.7109375" style="72" customWidth="1"/>
    <col min="5377" max="5377" width="9.7109375" style="72" customWidth="1"/>
    <col min="5378" max="5618" width="9.140625" style="72"/>
    <col min="5619" max="5619" width="9.85546875" style="72" customWidth="1"/>
    <col min="5620" max="5620" width="31.5703125" style="72" customWidth="1"/>
    <col min="5621" max="5622" width="9.7109375" style="72" customWidth="1"/>
    <col min="5623" max="5623" width="12.7109375" style="72" customWidth="1"/>
    <col min="5624" max="5624" width="8.7109375" style="72" customWidth="1"/>
    <col min="5625" max="5625" width="9.7109375" style="72" customWidth="1"/>
    <col min="5626" max="5626" width="12.7109375" style="72" customWidth="1"/>
    <col min="5627" max="5628" width="9.7109375" style="72" customWidth="1"/>
    <col min="5629" max="5629" width="12.7109375" style="72" customWidth="1"/>
    <col min="5630" max="5631" width="9.7109375" style="72" customWidth="1"/>
    <col min="5632" max="5632" width="12.7109375" style="72" customWidth="1"/>
    <col min="5633" max="5633" width="9.7109375" style="72" customWidth="1"/>
    <col min="5634" max="5874" width="9.140625" style="72"/>
    <col min="5875" max="5875" width="9.85546875" style="72" customWidth="1"/>
    <col min="5876" max="5876" width="31.5703125" style="72" customWidth="1"/>
    <col min="5877" max="5878" width="9.7109375" style="72" customWidth="1"/>
    <col min="5879" max="5879" width="12.7109375" style="72" customWidth="1"/>
    <col min="5880" max="5880" width="8.7109375" style="72" customWidth="1"/>
    <col min="5881" max="5881" width="9.7109375" style="72" customWidth="1"/>
    <col min="5882" max="5882" width="12.7109375" style="72" customWidth="1"/>
    <col min="5883" max="5884" width="9.7109375" style="72" customWidth="1"/>
    <col min="5885" max="5885" width="12.7109375" style="72" customWidth="1"/>
    <col min="5886" max="5887" width="9.7109375" style="72" customWidth="1"/>
    <col min="5888" max="5888" width="12.7109375" style="72" customWidth="1"/>
    <col min="5889" max="5889" width="9.7109375" style="72" customWidth="1"/>
    <col min="5890" max="6130" width="9.140625" style="72"/>
    <col min="6131" max="6131" width="9.85546875" style="72" customWidth="1"/>
    <col min="6132" max="6132" width="31.5703125" style="72" customWidth="1"/>
    <col min="6133" max="6134" width="9.7109375" style="72" customWidth="1"/>
    <col min="6135" max="6135" width="12.7109375" style="72" customWidth="1"/>
    <col min="6136" max="6136" width="8.7109375" style="72" customWidth="1"/>
    <col min="6137" max="6137" width="9.7109375" style="72" customWidth="1"/>
    <col min="6138" max="6138" width="12.7109375" style="72" customWidth="1"/>
    <col min="6139" max="6140" width="9.7109375" style="72" customWidth="1"/>
    <col min="6141" max="6141" width="12.7109375" style="72" customWidth="1"/>
    <col min="6142" max="6143" width="9.7109375" style="72" customWidth="1"/>
    <col min="6144" max="6144" width="12.7109375" style="72" customWidth="1"/>
    <col min="6145" max="6145" width="9.7109375" style="72" customWidth="1"/>
    <col min="6146" max="6386" width="9.140625" style="72"/>
    <col min="6387" max="6387" width="9.85546875" style="72" customWidth="1"/>
    <col min="6388" max="6388" width="31.5703125" style="72" customWidth="1"/>
    <col min="6389" max="6390" width="9.7109375" style="72" customWidth="1"/>
    <col min="6391" max="6391" width="12.7109375" style="72" customWidth="1"/>
    <col min="6392" max="6392" width="8.7109375" style="72" customWidth="1"/>
    <col min="6393" max="6393" width="9.7109375" style="72" customWidth="1"/>
    <col min="6394" max="6394" width="12.7109375" style="72" customWidth="1"/>
    <col min="6395" max="6396" width="9.7109375" style="72" customWidth="1"/>
    <col min="6397" max="6397" width="12.7109375" style="72" customWidth="1"/>
    <col min="6398" max="6399" width="9.7109375" style="72" customWidth="1"/>
    <col min="6400" max="6400" width="12.7109375" style="72" customWidth="1"/>
    <col min="6401" max="6401" width="9.7109375" style="72" customWidth="1"/>
    <col min="6402" max="6642" width="9.140625" style="72"/>
    <col min="6643" max="6643" width="9.85546875" style="72" customWidth="1"/>
    <col min="6644" max="6644" width="31.5703125" style="72" customWidth="1"/>
    <col min="6645" max="6646" width="9.7109375" style="72" customWidth="1"/>
    <col min="6647" max="6647" width="12.7109375" style="72" customWidth="1"/>
    <col min="6648" max="6648" width="8.7109375" style="72" customWidth="1"/>
    <col min="6649" max="6649" width="9.7109375" style="72" customWidth="1"/>
    <col min="6650" max="6650" width="12.7109375" style="72" customWidth="1"/>
    <col min="6651" max="6652" width="9.7109375" style="72" customWidth="1"/>
    <col min="6653" max="6653" width="12.7109375" style="72" customWidth="1"/>
    <col min="6654" max="6655" width="9.7109375" style="72" customWidth="1"/>
    <col min="6656" max="6656" width="12.7109375" style="72" customWidth="1"/>
    <col min="6657" max="6657" width="9.7109375" style="72" customWidth="1"/>
    <col min="6658" max="6898" width="9.140625" style="72"/>
    <col min="6899" max="6899" width="9.85546875" style="72" customWidth="1"/>
    <col min="6900" max="6900" width="31.5703125" style="72" customWidth="1"/>
    <col min="6901" max="6902" width="9.7109375" style="72" customWidth="1"/>
    <col min="6903" max="6903" width="12.7109375" style="72" customWidth="1"/>
    <col min="6904" max="6904" width="8.7109375" style="72" customWidth="1"/>
    <col min="6905" max="6905" width="9.7109375" style="72" customWidth="1"/>
    <col min="6906" max="6906" width="12.7109375" style="72" customWidth="1"/>
    <col min="6907" max="6908" width="9.7109375" style="72" customWidth="1"/>
    <col min="6909" max="6909" width="12.7109375" style="72" customWidth="1"/>
    <col min="6910" max="6911" width="9.7109375" style="72" customWidth="1"/>
    <col min="6912" max="6912" width="12.7109375" style="72" customWidth="1"/>
    <col min="6913" max="6913" width="9.7109375" style="72" customWidth="1"/>
    <col min="6914" max="7154" width="9.140625" style="72"/>
    <col min="7155" max="7155" width="9.85546875" style="72" customWidth="1"/>
    <col min="7156" max="7156" width="31.5703125" style="72" customWidth="1"/>
    <col min="7157" max="7158" width="9.7109375" style="72" customWidth="1"/>
    <col min="7159" max="7159" width="12.7109375" style="72" customWidth="1"/>
    <col min="7160" max="7160" width="8.7109375" style="72" customWidth="1"/>
    <col min="7161" max="7161" width="9.7109375" style="72" customWidth="1"/>
    <col min="7162" max="7162" width="12.7109375" style="72" customWidth="1"/>
    <col min="7163" max="7164" width="9.7109375" style="72" customWidth="1"/>
    <col min="7165" max="7165" width="12.7109375" style="72" customWidth="1"/>
    <col min="7166" max="7167" width="9.7109375" style="72" customWidth="1"/>
    <col min="7168" max="7168" width="12.7109375" style="72" customWidth="1"/>
    <col min="7169" max="7169" width="9.7109375" style="72" customWidth="1"/>
    <col min="7170" max="7410" width="9.140625" style="72"/>
    <col min="7411" max="7411" width="9.85546875" style="72" customWidth="1"/>
    <col min="7412" max="7412" width="31.5703125" style="72" customWidth="1"/>
    <col min="7413" max="7414" width="9.7109375" style="72" customWidth="1"/>
    <col min="7415" max="7415" width="12.7109375" style="72" customWidth="1"/>
    <col min="7416" max="7416" width="8.7109375" style="72" customWidth="1"/>
    <col min="7417" max="7417" width="9.7109375" style="72" customWidth="1"/>
    <col min="7418" max="7418" width="12.7109375" style="72" customWidth="1"/>
    <col min="7419" max="7420" width="9.7109375" style="72" customWidth="1"/>
    <col min="7421" max="7421" width="12.7109375" style="72" customWidth="1"/>
    <col min="7422" max="7423" width="9.7109375" style="72" customWidth="1"/>
    <col min="7424" max="7424" width="12.7109375" style="72" customWidth="1"/>
    <col min="7425" max="7425" width="9.7109375" style="72" customWidth="1"/>
    <col min="7426" max="7666" width="9.140625" style="72"/>
    <col min="7667" max="7667" width="9.85546875" style="72" customWidth="1"/>
    <col min="7668" max="7668" width="31.5703125" style="72" customWidth="1"/>
    <col min="7669" max="7670" width="9.7109375" style="72" customWidth="1"/>
    <col min="7671" max="7671" width="12.7109375" style="72" customWidth="1"/>
    <col min="7672" max="7672" width="8.7109375" style="72" customWidth="1"/>
    <col min="7673" max="7673" width="9.7109375" style="72" customWidth="1"/>
    <col min="7674" max="7674" width="12.7109375" style="72" customWidth="1"/>
    <col min="7675" max="7676" width="9.7109375" style="72" customWidth="1"/>
    <col min="7677" max="7677" width="12.7109375" style="72" customWidth="1"/>
    <col min="7678" max="7679" width="9.7109375" style="72" customWidth="1"/>
    <col min="7680" max="7680" width="12.7109375" style="72" customWidth="1"/>
    <col min="7681" max="7681" width="9.7109375" style="72" customWidth="1"/>
    <col min="7682" max="7922" width="9.140625" style="72"/>
    <col min="7923" max="7923" width="9.85546875" style="72" customWidth="1"/>
    <col min="7924" max="7924" width="31.5703125" style="72" customWidth="1"/>
    <col min="7925" max="7926" width="9.7109375" style="72" customWidth="1"/>
    <col min="7927" max="7927" width="12.7109375" style="72" customWidth="1"/>
    <col min="7928" max="7928" width="8.7109375" style="72" customWidth="1"/>
    <col min="7929" max="7929" width="9.7109375" style="72" customWidth="1"/>
    <col min="7930" max="7930" width="12.7109375" style="72" customWidth="1"/>
    <col min="7931" max="7932" width="9.7109375" style="72" customWidth="1"/>
    <col min="7933" max="7933" width="12.7109375" style="72" customWidth="1"/>
    <col min="7934" max="7935" width="9.7109375" style="72" customWidth="1"/>
    <col min="7936" max="7936" width="12.7109375" style="72" customWidth="1"/>
    <col min="7937" max="7937" width="9.7109375" style="72" customWidth="1"/>
    <col min="7938" max="8178" width="9.140625" style="72"/>
    <col min="8179" max="8179" width="9.85546875" style="72" customWidth="1"/>
    <col min="8180" max="8180" width="31.5703125" style="72" customWidth="1"/>
    <col min="8181" max="8182" width="9.7109375" style="72" customWidth="1"/>
    <col min="8183" max="8183" width="12.7109375" style="72" customWidth="1"/>
    <col min="8184" max="8184" width="8.7109375" style="72" customWidth="1"/>
    <col min="8185" max="8185" width="9.7109375" style="72" customWidth="1"/>
    <col min="8186" max="8186" width="12.7109375" style="72" customWidth="1"/>
    <col min="8187" max="8188" width="9.7109375" style="72" customWidth="1"/>
    <col min="8189" max="8189" width="12.7109375" style="72" customWidth="1"/>
    <col min="8190" max="8191" width="9.7109375" style="72" customWidth="1"/>
    <col min="8192" max="8192" width="12.7109375" style="72" customWidth="1"/>
    <col min="8193" max="8193" width="9.7109375" style="72" customWidth="1"/>
    <col min="8194" max="8434" width="9.140625" style="72"/>
    <col min="8435" max="8435" width="9.85546875" style="72" customWidth="1"/>
    <col min="8436" max="8436" width="31.5703125" style="72" customWidth="1"/>
    <col min="8437" max="8438" width="9.7109375" style="72" customWidth="1"/>
    <col min="8439" max="8439" width="12.7109375" style="72" customWidth="1"/>
    <col min="8440" max="8440" width="8.7109375" style="72" customWidth="1"/>
    <col min="8441" max="8441" width="9.7109375" style="72" customWidth="1"/>
    <col min="8442" max="8442" width="12.7109375" style="72" customWidth="1"/>
    <col min="8443" max="8444" width="9.7109375" style="72" customWidth="1"/>
    <col min="8445" max="8445" width="12.7109375" style="72" customWidth="1"/>
    <col min="8446" max="8447" width="9.7109375" style="72" customWidth="1"/>
    <col min="8448" max="8448" width="12.7109375" style="72" customWidth="1"/>
    <col min="8449" max="8449" width="9.7109375" style="72" customWidth="1"/>
    <col min="8450" max="8690" width="9.140625" style="72"/>
    <col min="8691" max="8691" width="9.85546875" style="72" customWidth="1"/>
    <col min="8692" max="8692" width="31.5703125" style="72" customWidth="1"/>
    <col min="8693" max="8694" width="9.7109375" style="72" customWidth="1"/>
    <col min="8695" max="8695" width="12.7109375" style="72" customWidth="1"/>
    <col min="8696" max="8696" width="8.7109375" style="72" customWidth="1"/>
    <col min="8697" max="8697" width="9.7109375" style="72" customWidth="1"/>
    <col min="8698" max="8698" width="12.7109375" style="72" customWidth="1"/>
    <col min="8699" max="8700" width="9.7109375" style="72" customWidth="1"/>
    <col min="8701" max="8701" width="12.7109375" style="72" customWidth="1"/>
    <col min="8702" max="8703" width="9.7109375" style="72" customWidth="1"/>
    <col min="8704" max="8704" width="12.7109375" style="72" customWidth="1"/>
    <col min="8705" max="8705" width="9.7109375" style="72" customWidth="1"/>
    <col min="8706" max="8946" width="9.140625" style="72"/>
    <col min="8947" max="8947" width="9.85546875" style="72" customWidth="1"/>
    <col min="8948" max="8948" width="31.5703125" style="72" customWidth="1"/>
    <col min="8949" max="8950" width="9.7109375" style="72" customWidth="1"/>
    <col min="8951" max="8951" width="12.7109375" style="72" customWidth="1"/>
    <col min="8952" max="8952" width="8.7109375" style="72" customWidth="1"/>
    <col min="8953" max="8953" width="9.7109375" style="72" customWidth="1"/>
    <col min="8954" max="8954" width="12.7109375" style="72" customWidth="1"/>
    <col min="8955" max="8956" width="9.7109375" style="72" customWidth="1"/>
    <col min="8957" max="8957" width="12.7109375" style="72" customWidth="1"/>
    <col min="8958" max="8959" width="9.7109375" style="72" customWidth="1"/>
    <col min="8960" max="8960" width="12.7109375" style="72" customWidth="1"/>
    <col min="8961" max="8961" width="9.7109375" style="72" customWidth="1"/>
    <col min="8962" max="9202" width="9.140625" style="72"/>
    <col min="9203" max="9203" width="9.85546875" style="72" customWidth="1"/>
    <col min="9204" max="9204" width="31.5703125" style="72" customWidth="1"/>
    <col min="9205" max="9206" width="9.7109375" style="72" customWidth="1"/>
    <col min="9207" max="9207" width="12.7109375" style="72" customWidth="1"/>
    <col min="9208" max="9208" width="8.7109375" style="72" customWidth="1"/>
    <col min="9209" max="9209" width="9.7109375" style="72" customWidth="1"/>
    <col min="9210" max="9210" width="12.7109375" style="72" customWidth="1"/>
    <col min="9211" max="9212" width="9.7109375" style="72" customWidth="1"/>
    <col min="9213" max="9213" width="12.7109375" style="72" customWidth="1"/>
    <col min="9214" max="9215" width="9.7109375" style="72" customWidth="1"/>
    <col min="9216" max="9216" width="12.7109375" style="72" customWidth="1"/>
    <col min="9217" max="9217" width="9.7109375" style="72" customWidth="1"/>
    <col min="9218" max="9458" width="9.140625" style="72"/>
    <col min="9459" max="9459" width="9.85546875" style="72" customWidth="1"/>
    <col min="9460" max="9460" width="31.5703125" style="72" customWidth="1"/>
    <col min="9461" max="9462" width="9.7109375" style="72" customWidth="1"/>
    <col min="9463" max="9463" width="12.7109375" style="72" customWidth="1"/>
    <col min="9464" max="9464" width="8.7109375" style="72" customWidth="1"/>
    <col min="9465" max="9465" width="9.7109375" style="72" customWidth="1"/>
    <col min="9466" max="9466" width="12.7109375" style="72" customWidth="1"/>
    <col min="9467" max="9468" width="9.7109375" style="72" customWidth="1"/>
    <col min="9469" max="9469" width="12.7109375" style="72" customWidth="1"/>
    <col min="9470" max="9471" width="9.7109375" style="72" customWidth="1"/>
    <col min="9472" max="9472" width="12.7109375" style="72" customWidth="1"/>
    <col min="9473" max="9473" width="9.7109375" style="72" customWidth="1"/>
    <col min="9474" max="9714" width="9.140625" style="72"/>
    <col min="9715" max="9715" width="9.85546875" style="72" customWidth="1"/>
    <col min="9716" max="9716" width="31.5703125" style="72" customWidth="1"/>
    <col min="9717" max="9718" width="9.7109375" style="72" customWidth="1"/>
    <col min="9719" max="9719" width="12.7109375" style="72" customWidth="1"/>
    <col min="9720" max="9720" width="8.7109375" style="72" customWidth="1"/>
    <col min="9721" max="9721" width="9.7109375" style="72" customWidth="1"/>
    <col min="9722" max="9722" width="12.7109375" style="72" customWidth="1"/>
    <col min="9723" max="9724" width="9.7109375" style="72" customWidth="1"/>
    <col min="9725" max="9725" width="12.7109375" style="72" customWidth="1"/>
    <col min="9726" max="9727" width="9.7109375" style="72" customWidth="1"/>
    <col min="9728" max="9728" width="12.7109375" style="72" customWidth="1"/>
    <col min="9729" max="9729" width="9.7109375" style="72" customWidth="1"/>
    <col min="9730" max="9970" width="9.140625" style="72"/>
    <col min="9971" max="9971" width="9.85546875" style="72" customWidth="1"/>
    <col min="9972" max="9972" width="31.5703125" style="72" customWidth="1"/>
    <col min="9973" max="9974" width="9.7109375" style="72" customWidth="1"/>
    <col min="9975" max="9975" width="12.7109375" style="72" customWidth="1"/>
    <col min="9976" max="9976" width="8.7109375" style="72" customWidth="1"/>
    <col min="9977" max="9977" width="9.7109375" style="72" customWidth="1"/>
    <col min="9978" max="9978" width="12.7109375" style="72" customWidth="1"/>
    <col min="9979" max="9980" width="9.7109375" style="72" customWidth="1"/>
    <col min="9981" max="9981" width="12.7109375" style="72" customWidth="1"/>
    <col min="9982" max="9983" width="9.7109375" style="72" customWidth="1"/>
    <col min="9984" max="9984" width="12.7109375" style="72" customWidth="1"/>
    <col min="9985" max="9985" width="9.7109375" style="72" customWidth="1"/>
    <col min="9986" max="10226" width="9.140625" style="72"/>
    <col min="10227" max="10227" width="9.85546875" style="72" customWidth="1"/>
    <col min="10228" max="10228" width="31.5703125" style="72" customWidth="1"/>
    <col min="10229" max="10230" width="9.7109375" style="72" customWidth="1"/>
    <col min="10231" max="10231" width="12.7109375" style="72" customWidth="1"/>
    <col min="10232" max="10232" width="8.7109375" style="72" customWidth="1"/>
    <col min="10233" max="10233" width="9.7109375" style="72" customWidth="1"/>
    <col min="10234" max="10234" width="12.7109375" style="72" customWidth="1"/>
    <col min="10235" max="10236" width="9.7109375" style="72" customWidth="1"/>
    <col min="10237" max="10237" width="12.7109375" style="72" customWidth="1"/>
    <col min="10238" max="10239" width="9.7109375" style="72" customWidth="1"/>
    <col min="10240" max="10240" width="12.7109375" style="72" customWidth="1"/>
    <col min="10241" max="10241" width="9.7109375" style="72" customWidth="1"/>
    <col min="10242" max="10482" width="9.140625" style="72"/>
    <col min="10483" max="10483" width="9.85546875" style="72" customWidth="1"/>
    <col min="10484" max="10484" width="31.5703125" style="72" customWidth="1"/>
    <col min="10485" max="10486" width="9.7109375" style="72" customWidth="1"/>
    <col min="10487" max="10487" width="12.7109375" style="72" customWidth="1"/>
    <col min="10488" max="10488" width="8.7109375" style="72" customWidth="1"/>
    <col min="10489" max="10489" width="9.7109375" style="72" customWidth="1"/>
    <col min="10490" max="10490" width="12.7109375" style="72" customWidth="1"/>
    <col min="10491" max="10492" width="9.7109375" style="72" customWidth="1"/>
    <col min="10493" max="10493" width="12.7109375" style="72" customWidth="1"/>
    <col min="10494" max="10495" width="9.7109375" style="72" customWidth="1"/>
    <col min="10496" max="10496" width="12.7109375" style="72" customWidth="1"/>
    <col min="10497" max="10497" width="9.7109375" style="72" customWidth="1"/>
    <col min="10498" max="10738" width="9.140625" style="72"/>
    <col min="10739" max="10739" width="9.85546875" style="72" customWidth="1"/>
    <col min="10740" max="10740" width="31.5703125" style="72" customWidth="1"/>
    <col min="10741" max="10742" width="9.7109375" style="72" customWidth="1"/>
    <col min="10743" max="10743" width="12.7109375" style="72" customWidth="1"/>
    <col min="10744" max="10744" width="8.7109375" style="72" customWidth="1"/>
    <col min="10745" max="10745" width="9.7109375" style="72" customWidth="1"/>
    <col min="10746" max="10746" width="12.7109375" style="72" customWidth="1"/>
    <col min="10747" max="10748" width="9.7109375" style="72" customWidth="1"/>
    <col min="10749" max="10749" width="12.7109375" style="72" customWidth="1"/>
    <col min="10750" max="10751" width="9.7109375" style="72" customWidth="1"/>
    <col min="10752" max="10752" width="12.7109375" style="72" customWidth="1"/>
    <col min="10753" max="10753" width="9.7109375" style="72" customWidth="1"/>
    <col min="10754" max="10994" width="9.140625" style="72"/>
    <col min="10995" max="10995" width="9.85546875" style="72" customWidth="1"/>
    <col min="10996" max="10996" width="31.5703125" style="72" customWidth="1"/>
    <col min="10997" max="10998" width="9.7109375" style="72" customWidth="1"/>
    <col min="10999" max="10999" width="12.7109375" style="72" customWidth="1"/>
    <col min="11000" max="11000" width="8.7109375" style="72" customWidth="1"/>
    <col min="11001" max="11001" width="9.7109375" style="72" customWidth="1"/>
    <col min="11002" max="11002" width="12.7109375" style="72" customWidth="1"/>
    <col min="11003" max="11004" width="9.7109375" style="72" customWidth="1"/>
    <col min="11005" max="11005" width="12.7109375" style="72" customWidth="1"/>
    <col min="11006" max="11007" width="9.7109375" style="72" customWidth="1"/>
    <col min="11008" max="11008" width="12.7109375" style="72" customWidth="1"/>
    <col min="11009" max="11009" width="9.7109375" style="72" customWidth="1"/>
    <col min="11010" max="11250" width="9.140625" style="72"/>
    <col min="11251" max="11251" width="9.85546875" style="72" customWidth="1"/>
    <col min="11252" max="11252" width="31.5703125" style="72" customWidth="1"/>
    <col min="11253" max="11254" width="9.7109375" style="72" customWidth="1"/>
    <col min="11255" max="11255" width="12.7109375" style="72" customWidth="1"/>
    <col min="11256" max="11256" width="8.7109375" style="72" customWidth="1"/>
    <col min="11257" max="11257" width="9.7109375" style="72" customWidth="1"/>
    <col min="11258" max="11258" width="12.7109375" style="72" customWidth="1"/>
    <col min="11259" max="11260" width="9.7109375" style="72" customWidth="1"/>
    <col min="11261" max="11261" width="12.7109375" style="72" customWidth="1"/>
    <col min="11262" max="11263" width="9.7109375" style="72" customWidth="1"/>
    <col min="11264" max="11264" width="12.7109375" style="72" customWidth="1"/>
    <col min="11265" max="11265" width="9.7109375" style="72" customWidth="1"/>
    <col min="11266" max="11506" width="9.140625" style="72"/>
    <col min="11507" max="11507" width="9.85546875" style="72" customWidth="1"/>
    <col min="11508" max="11508" width="31.5703125" style="72" customWidth="1"/>
    <col min="11509" max="11510" width="9.7109375" style="72" customWidth="1"/>
    <col min="11511" max="11511" width="12.7109375" style="72" customWidth="1"/>
    <col min="11512" max="11512" width="8.7109375" style="72" customWidth="1"/>
    <col min="11513" max="11513" width="9.7109375" style="72" customWidth="1"/>
    <col min="11514" max="11514" width="12.7109375" style="72" customWidth="1"/>
    <col min="11515" max="11516" width="9.7109375" style="72" customWidth="1"/>
    <col min="11517" max="11517" width="12.7109375" style="72" customWidth="1"/>
    <col min="11518" max="11519" width="9.7109375" style="72" customWidth="1"/>
    <col min="11520" max="11520" width="12.7109375" style="72" customWidth="1"/>
    <col min="11521" max="11521" width="9.7109375" style="72" customWidth="1"/>
    <col min="11522" max="11762" width="9.140625" style="72"/>
    <col min="11763" max="11763" width="9.85546875" style="72" customWidth="1"/>
    <col min="11764" max="11764" width="31.5703125" style="72" customWidth="1"/>
    <col min="11765" max="11766" width="9.7109375" style="72" customWidth="1"/>
    <col min="11767" max="11767" width="12.7109375" style="72" customWidth="1"/>
    <col min="11768" max="11768" width="8.7109375" style="72" customWidth="1"/>
    <col min="11769" max="11769" width="9.7109375" style="72" customWidth="1"/>
    <col min="11770" max="11770" width="12.7109375" style="72" customWidth="1"/>
    <col min="11771" max="11772" width="9.7109375" style="72" customWidth="1"/>
    <col min="11773" max="11773" width="12.7109375" style="72" customWidth="1"/>
    <col min="11774" max="11775" width="9.7109375" style="72" customWidth="1"/>
    <col min="11776" max="11776" width="12.7109375" style="72" customWidth="1"/>
    <col min="11777" max="11777" width="9.7109375" style="72" customWidth="1"/>
    <col min="11778" max="12018" width="9.140625" style="72"/>
    <col min="12019" max="12019" width="9.85546875" style="72" customWidth="1"/>
    <col min="12020" max="12020" width="31.5703125" style="72" customWidth="1"/>
    <col min="12021" max="12022" width="9.7109375" style="72" customWidth="1"/>
    <col min="12023" max="12023" width="12.7109375" style="72" customWidth="1"/>
    <col min="12024" max="12024" width="8.7109375" style="72" customWidth="1"/>
    <col min="12025" max="12025" width="9.7109375" style="72" customWidth="1"/>
    <col min="12026" max="12026" width="12.7109375" style="72" customWidth="1"/>
    <col min="12027" max="12028" width="9.7109375" style="72" customWidth="1"/>
    <col min="12029" max="12029" width="12.7109375" style="72" customWidth="1"/>
    <col min="12030" max="12031" width="9.7109375" style="72" customWidth="1"/>
    <col min="12032" max="12032" width="12.7109375" style="72" customWidth="1"/>
    <col min="12033" max="12033" width="9.7109375" style="72" customWidth="1"/>
    <col min="12034" max="12274" width="9.140625" style="72"/>
    <col min="12275" max="12275" width="9.85546875" style="72" customWidth="1"/>
    <col min="12276" max="12276" width="31.5703125" style="72" customWidth="1"/>
    <col min="12277" max="12278" width="9.7109375" style="72" customWidth="1"/>
    <col min="12279" max="12279" width="12.7109375" style="72" customWidth="1"/>
    <col min="12280" max="12280" width="8.7109375" style="72" customWidth="1"/>
    <col min="12281" max="12281" width="9.7109375" style="72" customWidth="1"/>
    <col min="12282" max="12282" width="12.7109375" style="72" customWidth="1"/>
    <col min="12283" max="12284" width="9.7109375" style="72" customWidth="1"/>
    <col min="12285" max="12285" width="12.7109375" style="72" customWidth="1"/>
    <col min="12286" max="12287" width="9.7109375" style="72" customWidth="1"/>
    <col min="12288" max="12288" width="12.7109375" style="72" customWidth="1"/>
    <col min="12289" max="12289" width="9.7109375" style="72" customWidth="1"/>
    <col min="12290" max="12530" width="9.140625" style="72"/>
    <col min="12531" max="12531" width="9.85546875" style="72" customWidth="1"/>
    <col min="12532" max="12532" width="31.5703125" style="72" customWidth="1"/>
    <col min="12533" max="12534" width="9.7109375" style="72" customWidth="1"/>
    <col min="12535" max="12535" width="12.7109375" style="72" customWidth="1"/>
    <col min="12536" max="12536" width="8.7109375" style="72" customWidth="1"/>
    <col min="12537" max="12537" width="9.7109375" style="72" customWidth="1"/>
    <col min="12538" max="12538" width="12.7109375" style="72" customWidth="1"/>
    <col min="12539" max="12540" width="9.7109375" style="72" customWidth="1"/>
    <col min="12541" max="12541" width="12.7109375" style="72" customWidth="1"/>
    <col min="12542" max="12543" width="9.7109375" style="72" customWidth="1"/>
    <col min="12544" max="12544" width="12.7109375" style="72" customWidth="1"/>
    <col min="12545" max="12545" width="9.7109375" style="72" customWidth="1"/>
    <col min="12546" max="12786" width="9.140625" style="72"/>
    <col min="12787" max="12787" width="9.85546875" style="72" customWidth="1"/>
    <col min="12788" max="12788" width="31.5703125" style="72" customWidth="1"/>
    <col min="12789" max="12790" width="9.7109375" style="72" customWidth="1"/>
    <col min="12791" max="12791" width="12.7109375" style="72" customWidth="1"/>
    <col min="12792" max="12792" width="8.7109375" style="72" customWidth="1"/>
    <col min="12793" max="12793" width="9.7109375" style="72" customWidth="1"/>
    <col min="12794" max="12794" width="12.7109375" style="72" customWidth="1"/>
    <col min="12795" max="12796" width="9.7109375" style="72" customWidth="1"/>
    <col min="12797" max="12797" width="12.7109375" style="72" customWidth="1"/>
    <col min="12798" max="12799" width="9.7109375" style="72" customWidth="1"/>
    <col min="12800" max="12800" width="12.7109375" style="72" customWidth="1"/>
    <col min="12801" max="12801" width="9.7109375" style="72" customWidth="1"/>
    <col min="12802" max="13042" width="9.140625" style="72"/>
    <col min="13043" max="13043" width="9.85546875" style="72" customWidth="1"/>
    <col min="13044" max="13044" width="31.5703125" style="72" customWidth="1"/>
    <col min="13045" max="13046" width="9.7109375" style="72" customWidth="1"/>
    <col min="13047" max="13047" width="12.7109375" style="72" customWidth="1"/>
    <col min="13048" max="13048" width="8.7109375" style="72" customWidth="1"/>
    <col min="13049" max="13049" width="9.7109375" style="72" customWidth="1"/>
    <col min="13050" max="13050" width="12.7109375" style="72" customWidth="1"/>
    <col min="13051" max="13052" width="9.7109375" style="72" customWidth="1"/>
    <col min="13053" max="13053" width="12.7109375" style="72" customWidth="1"/>
    <col min="13054" max="13055" width="9.7109375" style="72" customWidth="1"/>
    <col min="13056" max="13056" width="12.7109375" style="72" customWidth="1"/>
    <col min="13057" max="13057" width="9.7109375" style="72" customWidth="1"/>
    <col min="13058" max="13298" width="9.140625" style="72"/>
    <col min="13299" max="13299" width="9.85546875" style="72" customWidth="1"/>
    <col min="13300" max="13300" width="31.5703125" style="72" customWidth="1"/>
    <col min="13301" max="13302" width="9.7109375" style="72" customWidth="1"/>
    <col min="13303" max="13303" width="12.7109375" style="72" customWidth="1"/>
    <col min="13304" max="13304" width="8.7109375" style="72" customWidth="1"/>
    <col min="13305" max="13305" width="9.7109375" style="72" customWidth="1"/>
    <col min="13306" max="13306" width="12.7109375" style="72" customWidth="1"/>
    <col min="13307" max="13308" width="9.7109375" style="72" customWidth="1"/>
    <col min="13309" max="13309" width="12.7109375" style="72" customWidth="1"/>
    <col min="13310" max="13311" width="9.7109375" style="72" customWidth="1"/>
    <col min="13312" max="13312" width="12.7109375" style="72" customWidth="1"/>
    <col min="13313" max="13313" width="9.7109375" style="72" customWidth="1"/>
    <col min="13314" max="13554" width="9.140625" style="72"/>
    <col min="13555" max="13555" width="9.85546875" style="72" customWidth="1"/>
    <col min="13556" max="13556" width="31.5703125" style="72" customWidth="1"/>
    <col min="13557" max="13558" width="9.7109375" style="72" customWidth="1"/>
    <col min="13559" max="13559" width="12.7109375" style="72" customWidth="1"/>
    <col min="13560" max="13560" width="8.7109375" style="72" customWidth="1"/>
    <col min="13561" max="13561" width="9.7109375" style="72" customWidth="1"/>
    <col min="13562" max="13562" width="12.7109375" style="72" customWidth="1"/>
    <col min="13563" max="13564" width="9.7109375" style="72" customWidth="1"/>
    <col min="13565" max="13565" width="12.7109375" style="72" customWidth="1"/>
    <col min="13566" max="13567" width="9.7109375" style="72" customWidth="1"/>
    <col min="13568" max="13568" width="12.7109375" style="72" customWidth="1"/>
    <col min="13569" max="13569" width="9.7109375" style="72" customWidth="1"/>
    <col min="13570" max="13810" width="9.140625" style="72"/>
    <col min="13811" max="13811" width="9.85546875" style="72" customWidth="1"/>
    <col min="13812" max="13812" width="31.5703125" style="72" customWidth="1"/>
    <col min="13813" max="13814" width="9.7109375" style="72" customWidth="1"/>
    <col min="13815" max="13815" width="12.7109375" style="72" customWidth="1"/>
    <col min="13816" max="13816" width="8.7109375" style="72" customWidth="1"/>
    <col min="13817" max="13817" width="9.7109375" style="72" customWidth="1"/>
    <col min="13818" max="13818" width="12.7109375" style="72" customWidth="1"/>
    <col min="13819" max="13820" width="9.7109375" style="72" customWidth="1"/>
    <col min="13821" max="13821" width="12.7109375" style="72" customWidth="1"/>
    <col min="13822" max="13823" width="9.7109375" style="72" customWidth="1"/>
    <col min="13824" max="13824" width="12.7109375" style="72" customWidth="1"/>
    <col min="13825" max="13825" width="9.7109375" style="72" customWidth="1"/>
    <col min="13826" max="14066" width="9.140625" style="72"/>
    <col min="14067" max="14067" width="9.85546875" style="72" customWidth="1"/>
    <col min="14068" max="14068" width="31.5703125" style="72" customWidth="1"/>
    <col min="14069" max="14070" width="9.7109375" style="72" customWidth="1"/>
    <col min="14071" max="14071" width="12.7109375" style="72" customWidth="1"/>
    <col min="14072" max="14072" width="8.7109375" style="72" customWidth="1"/>
    <col min="14073" max="14073" width="9.7109375" style="72" customWidth="1"/>
    <col min="14074" max="14074" width="12.7109375" style="72" customWidth="1"/>
    <col min="14075" max="14076" width="9.7109375" style="72" customWidth="1"/>
    <col min="14077" max="14077" width="12.7109375" style="72" customWidth="1"/>
    <col min="14078" max="14079" width="9.7109375" style="72" customWidth="1"/>
    <col min="14080" max="14080" width="12.7109375" style="72" customWidth="1"/>
    <col min="14081" max="14081" width="9.7109375" style="72" customWidth="1"/>
    <col min="14082" max="14322" width="9.140625" style="72"/>
    <col min="14323" max="14323" width="9.85546875" style="72" customWidth="1"/>
    <col min="14324" max="14324" width="31.5703125" style="72" customWidth="1"/>
    <col min="14325" max="14326" width="9.7109375" style="72" customWidth="1"/>
    <col min="14327" max="14327" width="12.7109375" style="72" customWidth="1"/>
    <col min="14328" max="14328" width="8.7109375" style="72" customWidth="1"/>
    <col min="14329" max="14329" width="9.7109375" style="72" customWidth="1"/>
    <col min="14330" max="14330" width="12.7109375" style="72" customWidth="1"/>
    <col min="14331" max="14332" width="9.7109375" style="72" customWidth="1"/>
    <col min="14333" max="14333" width="12.7109375" style="72" customWidth="1"/>
    <col min="14334" max="14335" width="9.7109375" style="72" customWidth="1"/>
    <col min="14336" max="14336" width="12.7109375" style="72" customWidth="1"/>
    <col min="14337" max="14337" width="9.7109375" style="72" customWidth="1"/>
    <col min="14338" max="14578" width="9.140625" style="72"/>
    <col min="14579" max="14579" width="9.85546875" style="72" customWidth="1"/>
    <col min="14580" max="14580" width="31.5703125" style="72" customWidth="1"/>
    <col min="14581" max="14582" width="9.7109375" style="72" customWidth="1"/>
    <col min="14583" max="14583" width="12.7109375" style="72" customWidth="1"/>
    <col min="14584" max="14584" width="8.7109375" style="72" customWidth="1"/>
    <col min="14585" max="14585" width="9.7109375" style="72" customWidth="1"/>
    <col min="14586" max="14586" width="12.7109375" style="72" customWidth="1"/>
    <col min="14587" max="14588" width="9.7109375" style="72" customWidth="1"/>
    <col min="14589" max="14589" width="12.7109375" style="72" customWidth="1"/>
    <col min="14590" max="14591" width="9.7109375" style="72" customWidth="1"/>
    <col min="14592" max="14592" width="12.7109375" style="72" customWidth="1"/>
    <col min="14593" max="14593" width="9.7109375" style="72" customWidth="1"/>
    <col min="14594" max="14834" width="9.140625" style="72"/>
    <col min="14835" max="14835" width="9.85546875" style="72" customWidth="1"/>
    <col min="14836" max="14836" width="31.5703125" style="72" customWidth="1"/>
    <col min="14837" max="14838" width="9.7109375" style="72" customWidth="1"/>
    <col min="14839" max="14839" width="12.7109375" style="72" customWidth="1"/>
    <col min="14840" max="14840" width="8.7109375" style="72" customWidth="1"/>
    <col min="14841" max="14841" width="9.7109375" style="72" customWidth="1"/>
    <col min="14842" max="14842" width="12.7109375" style="72" customWidth="1"/>
    <col min="14843" max="14844" width="9.7109375" style="72" customWidth="1"/>
    <col min="14845" max="14845" width="12.7109375" style="72" customWidth="1"/>
    <col min="14846" max="14847" width="9.7109375" style="72" customWidth="1"/>
    <col min="14848" max="14848" width="12.7109375" style="72" customWidth="1"/>
    <col min="14849" max="14849" width="9.7109375" style="72" customWidth="1"/>
    <col min="14850" max="15090" width="9.140625" style="72"/>
    <col min="15091" max="15091" width="9.85546875" style="72" customWidth="1"/>
    <col min="15092" max="15092" width="31.5703125" style="72" customWidth="1"/>
    <col min="15093" max="15094" width="9.7109375" style="72" customWidth="1"/>
    <col min="15095" max="15095" width="12.7109375" style="72" customWidth="1"/>
    <col min="15096" max="15096" width="8.7109375" style="72" customWidth="1"/>
    <col min="15097" max="15097" width="9.7109375" style="72" customWidth="1"/>
    <col min="15098" max="15098" width="12.7109375" style="72" customWidth="1"/>
    <col min="15099" max="15100" width="9.7109375" style="72" customWidth="1"/>
    <col min="15101" max="15101" width="12.7109375" style="72" customWidth="1"/>
    <col min="15102" max="15103" width="9.7109375" style="72" customWidth="1"/>
    <col min="15104" max="15104" width="12.7109375" style="72" customWidth="1"/>
    <col min="15105" max="15105" width="9.7109375" style="72" customWidth="1"/>
    <col min="15106" max="15346" width="9.140625" style="72"/>
    <col min="15347" max="15347" width="9.85546875" style="72" customWidth="1"/>
    <col min="15348" max="15348" width="31.5703125" style="72" customWidth="1"/>
    <col min="15349" max="15350" width="9.7109375" style="72" customWidth="1"/>
    <col min="15351" max="15351" width="12.7109375" style="72" customWidth="1"/>
    <col min="15352" max="15352" width="8.7109375" style="72" customWidth="1"/>
    <col min="15353" max="15353" width="9.7109375" style="72" customWidth="1"/>
    <col min="15354" max="15354" width="12.7109375" style="72" customWidth="1"/>
    <col min="15355" max="15356" width="9.7109375" style="72" customWidth="1"/>
    <col min="15357" max="15357" width="12.7109375" style="72" customWidth="1"/>
    <col min="15358" max="15359" width="9.7109375" style="72" customWidth="1"/>
    <col min="15360" max="15360" width="12.7109375" style="72" customWidth="1"/>
    <col min="15361" max="15361" width="9.7109375" style="72" customWidth="1"/>
    <col min="15362" max="15602" width="9.140625" style="72"/>
    <col min="15603" max="15603" width="9.85546875" style="72" customWidth="1"/>
    <col min="15604" max="15604" width="31.5703125" style="72" customWidth="1"/>
    <col min="15605" max="15606" width="9.7109375" style="72" customWidth="1"/>
    <col min="15607" max="15607" width="12.7109375" style="72" customWidth="1"/>
    <col min="15608" max="15608" width="8.7109375" style="72" customWidth="1"/>
    <col min="15609" max="15609" width="9.7109375" style="72" customWidth="1"/>
    <col min="15610" max="15610" width="12.7109375" style="72" customWidth="1"/>
    <col min="15611" max="15612" width="9.7109375" style="72" customWidth="1"/>
    <col min="15613" max="15613" width="12.7109375" style="72" customWidth="1"/>
    <col min="15614" max="15615" width="9.7109375" style="72" customWidth="1"/>
    <col min="15616" max="15616" width="12.7109375" style="72" customWidth="1"/>
    <col min="15617" max="15617" width="9.7109375" style="72" customWidth="1"/>
    <col min="15618" max="15858" width="9.140625" style="72"/>
    <col min="15859" max="15859" width="9.85546875" style="72" customWidth="1"/>
    <col min="15860" max="15860" width="31.5703125" style="72" customWidth="1"/>
    <col min="15861" max="15862" width="9.7109375" style="72" customWidth="1"/>
    <col min="15863" max="15863" width="12.7109375" style="72" customWidth="1"/>
    <col min="15864" max="15864" width="8.7109375" style="72" customWidth="1"/>
    <col min="15865" max="15865" width="9.7109375" style="72" customWidth="1"/>
    <col min="15866" max="15866" width="12.7109375" style="72" customWidth="1"/>
    <col min="15867" max="15868" width="9.7109375" style="72" customWidth="1"/>
    <col min="15869" max="15869" width="12.7109375" style="72" customWidth="1"/>
    <col min="15870" max="15871" width="9.7109375" style="72" customWidth="1"/>
    <col min="15872" max="15872" width="12.7109375" style="72" customWidth="1"/>
    <col min="15873" max="15873" width="9.7109375" style="72" customWidth="1"/>
    <col min="15874" max="16114" width="9.140625" style="72"/>
    <col min="16115" max="16115" width="9.85546875" style="72" customWidth="1"/>
    <col min="16116" max="16116" width="31.5703125" style="72" customWidth="1"/>
    <col min="16117" max="16118" width="9.7109375" style="72" customWidth="1"/>
    <col min="16119" max="16119" width="12.7109375" style="72" customWidth="1"/>
    <col min="16120" max="16120" width="8.7109375" style="72" customWidth="1"/>
    <col min="16121" max="16121" width="9.7109375" style="72" customWidth="1"/>
    <col min="16122" max="16122" width="12.7109375" style="72" customWidth="1"/>
    <col min="16123" max="16124" width="9.7109375" style="72" customWidth="1"/>
    <col min="16125" max="16125" width="12.7109375" style="72" customWidth="1"/>
    <col min="16126" max="16127" width="9.7109375" style="72" customWidth="1"/>
    <col min="16128" max="16128" width="12.7109375" style="72" customWidth="1"/>
    <col min="16129" max="16129" width="9.7109375" style="72" customWidth="1"/>
    <col min="16130" max="16384" width="9.140625" style="72"/>
  </cols>
  <sheetData>
    <row r="1" spans="2:16"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</row>
    <row r="2" spans="2:16"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29" t="s">
        <v>88</v>
      </c>
      <c r="O2" s="729"/>
      <c r="P2" s="729"/>
    </row>
    <row r="3" spans="2:16" ht="14.25">
      <c r="B3" s="730" t="s">
        <v>89</v>
      </c>
      <c r="C3" s="730"/>
      <c r="D3" s="730"/>
      <c r="E3" s="730"/>
      <c r="F3" s="730"/>
      <c r="G3" s="730"/>
      <c r="H3" s="730"/>
      <c r="I3" s="730"/>
      <c r="J3" s="730"/>
      <c r="K3" s="730"/>
      <c r="L3" s="730"/>
      <c r="M3" s="730"/>
      <c r="N3" s="730"/>
      <c r="O3" s="730"/>
      <c r="P3" s="730"/>
    </row>
    <row r="4" spans="2:16" ht="14.25"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</row>
    <row r="5" spans="2:16" ht="13.5" thickBot="1">
      <c r="B5" s="74"/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731" t="s">
        <v>90</v>
      </c>
      <c r="O5" s="731"/>
      <c r="P5" s="731"/>
    </row>
    <row r="6" spans="2:16" ht="15" customHeight="1" thickBot="1">
      <c r="B6" s="732" t="s">
        <v>68</v>
      </c>
      <c r="C6" s="746" t="s">
        <v>69</v>
      </c>
      <c r="D6" s="748" t="s">
        <v>7</v>
      </c>
      <c r="E6" s="750" t="s">
        <v>7</v>
      </c>
      <c r="F6" s="751"/>
      <c r="G6" s="752"/>
      <c r="H6" s="753" t="s">
        <v>91</v>
      </c>
      <c r="I6" s="751"/>
      <c r="J6" s="752"/>
      <c r="K6" s="753" t="s">
        <v>71</v>
      </c>
      <c r="L6" s="751"/>
      <c r="M6" s="752"/>
      <c r="N6" s="753" t="s">
        <v>72</v>
      </c>
      <c r="O6" s="751"/>
      <c r="P6" s="752"/>
    </row>
    <row r="7" spans="2:16" ht="27" customHeight="1" thickBot="1">
      <c r="B7" s="733"/>
      <c r="C7" s="747"/>
      <c r="D7" s="749"/>
      <c r="E7" s="134" t="s">
        <v>92</v>
      </c>
      <c r="F7" s="135" t="s">
        <v>74</v>
      </c>
      <c r="G7" s="136" t="s">
        <v>75</v>
      </c>
      <c r="H7" s="137" t="s">
        <v>92</v>
      </c>
      <c r="I7" s="135" t="s">
        <v>74</v>
      </c>
      <c r="J7" s="138" t="s">
        <v>75</v>
      </c>
      <c r="K7" s="137" t="s">
        <v>92</v>
      </c>
      <c r="L7" s="135" t="s">
        <v>74</v>
      </c>
      <c r="M7" s="136" t="s">
        <v>75</v>
      </c>
      <c r="N7" s="137" t="s">
        <v>92</v>
      </c>
      <c r="O7" s="135" t="s">
        <v>74</v>
      </c>
      <c r="P7" s="136" t="s">
        <v>75</v>
      </c>
    </row>
    <row r="8" spans="2:16" ht="18" customHeight="1">
      <c r="B8" s="738">
        <v>40359</v>
      </c>
      <c r="C8" s="139" t="s">
        <v>93</v>
      </c>
      <c r="D8" s="140">
        <f t="shared" ref="D8:D14" si="0">E8+G8+F8</f>
        <v>69716</v>
      </c>
      <c r="E8" s="141">
        <f t="shared" ref="E8:G10" si="1">H8+K8+N8</f>
        <v>37193</v>
      </c>
      <c r="F8" s="142">
        <f t="shared" si="1"/>
        <v>3</v>
      </c>
      <c r="G8" s="143">
        <f t="shared" si="1"/>
        <v>32520</v>
      </c>
      <c r="H8" s="141">
        <v>18782</v>
      </c>
      <c r="I8" s="142">
        <v>3</v>
      </c>
      <c r="J8" s="143">
        <v>11616</v>
      </c>
      <c r="K8" s="141">
        <v>15678</v>
      </c>
      <c r="L8" s="142">
        <v>0</v>
      </c>
      <c r="M8" s="143">
        <v>18918</v>
      </c>
      <c r="N8" s="141">
        <v>2733</v>
      </c>
      <c r="O8" s="142">
        <v>0</v>
      </c>
      <c r="P8" s="143">
        <v>1986</v>
      </c>
    </row>
    <row r="9" spans="2:16" ht="18" customHeight="1">
      <c r="B9" s="739"/>
      <c r="C9" s="144" t="s">
        <v>94</v>
      </c>
      <c r="D9" s="145">
        <f t="shared" si="0"/>
        <v>104350</v>
      </c>
      <c r="E9" s="146">
        <f t="shared" si="1"/>
        <v>36522</v>
      </c>
      <c r="F9" s="91">
        <f t="shared" si="1"/>
        <v>7314</v>
      </c>
      <c r="G9" s="95">
        <f t="shared" si="1"/>
        <v>60514</v>
      </c>
      <c r="H9" s="146">
        <v>8324</v>
      </c>
      <c r="I9" s="91">
        <v>7016</v>
      </c>
      <c r="J9" s="95">
        <v>9536</v>
      </c>
      <c r="K9" s="146">
        <v>27104</v>
      </c>
      <c r="L9" s="91">
        <v>0</v>
      </c>
      <c r="M9" s="95">
        <v>50223</v>
      </c>
      <c r="N9" s="146">
        <v>1094</v>
      </c>
      <c r="O9" s="91">
        <v>298</v>
      </c>
      <c r="P9" s="95">
        <v>755</v>
      </c>
    </row>
    <row r="10" spans="2:16" ht="18" customHeight="1">
      <c r="B10" s="739"/>
      <c r="C10" s="144" t="s">
        <v>95</v>
      </c>
      <c r="D10" s="145">
        <f t="shared" si="0"/>
        <v>26798</v>
      </c>
      <c r="E10" s="146">
        <f t="shared" si="1"/>
        <v>9595</v>
      </c>
      <c r="F10" s="91">
        <f t="shared" si="1"/>
        <v>240</v>
      </c>
      <c r="G10" s="95">
        <f t="shared" si="1"/>
        <v>16963</v>
      </c>
      <c r="H10" s="146">
        <v>1352</v>
      </c>
      <c r="I10" s="91">
        <v>228</v>
      </c>
      <c r="J10" s="95">
        <v>361</v>
      </c>
      <c r="K10" s="146">
        <v>8032</v>
      </c>
      <c r="L10" s="91">
        <v>5</v>
      </c>
      <c r="M10" s="95">
        <v>15910</v>
      </c>
      <c r="N10" s="146">
        <v>211</v>
      </c>
      <c r="O10" s="91">
        <v>7</v>
      </c>
      <c r="P10" s="95">
        <v>692</v>
      </c>
    </row>
    <row r="11" spans="2:16" ht="21" customHeight="1" thickBot="1">
      <c r="B11" s="740"/>
      <c r="C11" s="147" t="s">
        <v>96</v>
      </c>
      <c r="D11" s="148">
        <f t="shared" ref="D11:P11" si="2">D8+D9+D10</f>
        <v>200864</v>
      </c>
      <c r="E11" s="102">
        <f t="shared" si="2"/>
        <v>83310</v>
      </c>
      <c r="F11" s="99">
        <f t="shared" si="2"/>
        <v>7557</v>
      </c>
      <c r="G11" s="149">
        <f t="shared" si="2"/>
        <v>109997</v>
      </c>
      <c r="H11" s="102">
        <f t="shared" si="2"/>
        <v>28458</v>
      </c>
      <c r="I11" s="99">
        <f t="shared" si="2"/>
        <v>7247</v>
      </c>
      <c r="J11" s="149">
        <f t="shared" si="2"/>
        <v>21513</v>
      </c>
      <c r="K11" s="102">
        <f t="shared" si="2"/>
        <v>50814</v>
      </c>
      <c r="L11" s="99">
        <f t="shared" si="2"/>
        <v>5</v>
      </c>
      <c r="M11" s="149">
        <f t="shared" si="2"/>
        <v>85051</v>
      </c>
      <c r="N11" s="102">
        <f t="shared" si="2"/>
        <v>4038</v>
      </c>
      <c r="O11" s="99">
        <f t="shared" si="2"/>
        <v>305</v>
      </c>
      <c r="P11" s="149">
        <f t="shared" si="2"/>
        <v>3433</v>
      </c>
    </row>
    <row r="12" spans="2:16" ht="18" customHeight="1">
      <c r="B12" s="720">
        <v>40451</v>
      </c>
      <c r="C12" s="144" t="s">
        <v>93</v>
      </c>
      <c r="D12" s="140">
        <f t="shared" si="0"/>
        <v>70861.739622420006</v>
      </c>
      <c r="E12" s="141">
        <f t="shared" ref="E12:G15" si="3">H12+K12+N12</f>
        <v>38684.304321420001</v>
      </c>
      <c r="F12" s="142">
        <f t="shared" si="3"/>
        <v>2.403</v>
      </c>
      <c r="G12" s="143">
        <f t="shared" si="3"/>
        <v>32175.032301000003</v>
      </c>
      <c r="H12" s="141">
        <f>('[1]30.09.2010'!X3488+'[1]30.09.2010'!X3509)/1000</f>
        <v>20905.721684030003</v>
      </c>
      <c r="I12" s="142">
        <f>('[1]30.09.2010'!X3489+'[1]30.09.2010'!X3510)/1000</f>
        <v>2.403</v>
      </c>
      <c r="J12" s="143">
        <f>('[1]30.09.2010'!X3490+'[1]30.09.2010'!X3511)/1000</f>
        <v>11812.936764</v>
      </c>
      <c r="K12" s="141">
        <f>('[1]30.09.2010'!X3484+'[1]30.09.2010'!X3505)/1000</f>
        <v>15165.532749779999</v>
      </c>
      <c r="L12" s="142">
        <f>('[1]30.09.2010'!X3485+'[1]30.09.2010'!X3506)/1000</f>
        <v>0</v>
      </c>
      <c r="M12" s="143">
        <f>('[1]30.09.2010'!X3486+'[1]30.09.2010'!X3507)/1000</f>
        <v>18483.554394000003</v>
      </c>
      <c r="N12" s="141">
        <f>('[1]30.09.2010'!X3492+'[1]30.09.2010'!X3496+'[1]30.09.2010'!X3500+'[1]30.09.2010'!X3513+'[1]30.09.2010'!X3517+'[1]30.09.2010'!X3521)/1000</f>
        <v>2613.04988761</v>
      </c>
      <c r="O12" s="142">
        <f>('[1]30.09.2010'!X3493+'[1]30.09.2010'!X3497+'[1]30.09.2010'!X3501+'[1]30.09.2010'!X3514+'[1]30.09.2010'!X3518+'[1]30.09.2010'!X3522)/1000</f>
        <v>0</v>
      </c>
      <c r="P12" s="143">
        <f>('[1]30.09.2010'!X3494+'[1]30.09.2010'!X3498+'[1]30.09.2010'!X3502+'[1]30.09.2010'!X3515+'[1]30.09.2010'!X3519+'[1]30.09.2010'!X3523)/1000</f>
        <v>1878.5411429999999</v>
      </c>
    </row>
    <row r="13" spans="2:16" ht="18" customHeight="1">
      <c r="B13" s="741"/>
      <c r="C13" s="144" t="s">
        <v>94</v>
      </c>
      <c r="D13" s="145">
        <f t="shared" si="0"/>
        <v>102904.10717250001</v>
      </c>
      <c r="E13" s="146">
        <f t="shared" si="3"/>
        <v>39045.796610999998</v>
      </c>
      <c r="F13" s="91">
        <f t="shared" si="3"/>
        <v>3186.6636100000005</v>
      </c>
      <c r="G13" s="95">
        <f t="shared" si="3"/>
        <v>60671.646951499999</v>
      </c>
      <c r="H13" s="146">
        <f>('[1]30.09.2010'!X3530+'[1]30.09.2010'!X3551)/1000</f>
        <v>9224.4106305000005</v>
      </c>
      <c r="I13" s="91">
        <f>('[1]30.09.2010'!X3531+'[1]30.09.2010'!X3552)/1000</f>
        <v>2945.5720000000001</v>
      </c>
      <c r="J13" s="95">
        <f>('[1]30.09.2010'!X3532+'[1]30.09.2010'!X3553)/1000</f>
        <v>9292.9591694999999</v>
      </c>
      <c r="K13" s="146">
        <f>('[1]30.09.2010'!X3526+'[1]30.09.2010'!X3547)/1000</f>
        <v>28635.300992999997</v>
      </c>
      <c r="L13" s="91">
        <f>('[1]30.09.2010'!X3527+'[1]30.09.2010'!X3548)/1000</f>
        <v>0.14599999999999999</v>
      </c>
      <c r="M13" s="95">
        <f>('[1]30.09.2010'!X3528+'[1]30.09.2010'!X3549)/1000</f>
        <v>50755.485945500004</v>
      </c>
      <c r="N13" s="146">
        <f>('[1]30.09.2010'!X3534+'[1]30.09.2010'!X3538+'[1]30.09.2010'!X3542+'[1]30.09.2010'!X3555+'[1]30.09.2010'!X3559+'[1]30.09.2010'!X3563)/1000</f>
        <v>1186.0849875000001</v>
      </c>
      <c r="O13" s="91">
        <f>('[1]30.09.2010'!X3535+'[1]30.09.2010'!X3539+'[1]30.09.2010'!X3543+'[1]30.09.2010'!X3556+'[1]30.09.2010'!X3561+'[1]30.09.2010'!X3564)/1000</f>
        <v>240.94560999999999</v>
      </c>
      <c r="P13" s="95">
        <f>('[1]30.09.2010'!X3536+'[1]30.09.2010'!X3540+'[1]30.09.2010'!X3544+'[1]30.09.2010'!X3557+'[1]30.09.2010'!X3561+'[1]30.09.2010'!X3565)/1000</f>
        <v>623.2018364999999</v>
      </c>
    </row>
    <row r="14" spans="2:16" ht="18" customHeight="1" thickBot="1">
      <c r="B14" s="741"/>
      <c r="C14" s="144" t="s">
        <v>95</v>
      </c>
      <c r="D14" s="150">
        <f t="shared" si="0"/>
        <v>28436.515324499996</v>
      </c>
      <c r="E14" s="151">
        <f t="shared" si="3"/>
        <v>10736.946293000003</v>
      </c>
      <c r="F14" s="152">
        <f t="shared" si="3"/>
        <v>288.39400000000001</v>
      </c>
      <c r="G14" s="153">
        <f t="shared" si="3"/>
        <v>17411.175031499995</v>
      </c>
      <c r="H14" s="151">
        <f>('[1]30.09.2010'!X3572+'[1]30.09.2010'!X3593)/1000</f>
        <v>1341.2231270000002</v>
      </c>
      <c r="I14" s="152">
        <f>('[1]30.09.2010'!X3573+'[1]30.09.2010'!X3594)/1000</f>
        <v>277.18799999999999</v>
      </c>
      <c r="J14" s="153">
        <f>('[1]30.09.2010'!X3574+'[1]30.09.2010'!X3595)/1000</f>
        <v>326.90008999999998</v>
      </c>
      <c r="K14" s="151">
        <f>('[1]30.09.2010'!X3568+'[1]30.09.2010'!X3589)/1000</f>
        <v>9149.7461660000008</v>
      </c>
      <c r="L14" s="152">
        <f>('[1]30.09.2010'!X3569+'[1]30.09.2010'!X3590)/1000</f>
        <v>4.1719999999999997</v>
      </c>
      <c r="M14" s="153">
        <f>('[1]30.09.2010'!X3570+'[1]30.09.2010'!X3591)/1000</f>
        <v>16330.257524499997</v>
      </c>
      <c r="N14" s="151">
        <f>('[1]30.09.2010'!X3576+'[1]30.09.2010'!X3580+'[1]30.09.2010'!X3584+'[1]30.09.2010'!X3597+'[1]30.09.2010'!X3601+'[1]30.09.2010'!X3605)/1000</f>
        <v>245.977</v>
      </c>
      <c r="O14" s="152">
        <f>('[1]30.09.2010'!X3577+'[1]30.09.2010'!X3581+'[1]30.09.2010'!X3585+'[1]30.09.2010'!X3598+'[1]30.09.2010'!X3602+'[1]30.09.2010'!X3606)/1000</f>
        <v>7.0339999999999998</v>
      </c>
      <c r="P14" s="153">
        <f>('[1]30.09.2010'!X3578+'[1]30.09.2010'!X3582+'[1]30.09.2010'!X3586+'[1]30.09.2010'!X3599+'[1]30.09.2010'!X3603+'[1]30.09.2010'!X3607)/1000</f>
        <v>754.01741700000002</v>
      </c>
    </row>
    <row r="15" spans="2:16" ht="21" customHeight="1" thickBot="1">
      <c r="B15" s="742"/>
      <c r="C15" s="147" t="s">
        <v>96</v>
      </c>
      <c r="D15" s="154">
        <f>D12+D13+D14</f>
        <v>202202.36211942002</v>
      </c>
      <c r="E15" s="155">
        <f t="shared" si="3"/>
        <v>88467.047225419999</v>
      </c>
      <c r="F15" s="156">
        <f t="shared" si="3"/>
        <v>3477.4606100000001</v>
      </c>
      <c r="G15" s="157">
        <f t="shared" si="3"/>
        <v>110257.854284</v>
      </c>
      <c r="H15" s="158">
        <f>SUM(H12:H14)</f>
        <v>31471.355441530006</v>
      </c>
      <c r="I15" s="159">
        <f>SUM(I12:I14)</f>
        <v>3225.163</v>
      </c>
      <c r="J15" s="157">
        <f>SUM(J12:J14)</f>
        <v>21432.796023499999</v>
      </c>
      <c r="K15" s="155">
        <f t="shared" ref="K15:P15" si="4">SUM(K12:K14)</f>
        <v>52950.579908779997</v>
      </c>
      <c r="L15" s="156">
        <f t="shared" si="4"/>
        <v>4.3179999999999996</v>
      </c>
      <c r="M15" s="157">
        <f t="shared" si="4"/>
        <v>85569.297863999993</v>
      </c>
      <c r="N15" s="155">
        <f t="shared" si="4"/>
        <v>4045.1118751100003</v>
      </c>
      <c r="O15" s="156">
        <f t="shared" si="4"/>
        <v>247.97960999999998</v>
      </c>
      <c r="P15" s="157">
        <f t="shared" si="4"/>
        <v>3255.7603964999998</v>
      </c>
    </row>
    <row r="16" spans="2:16" ht="24" customHeight="1">
      <c r="B16" s="743" t="s">
        <v>97</v>
      </c>
      <c r="C16" s="139" t="s">
        <v>98</v>
      </c>
      <c r="D16" s="160">
        <f>D15-D11</f>
        <v>1338.3621194200241</v>
      </c>
      <c r="E16" s="161">
        <f t="shared" ref="E16:P16" si="5">E15-E11</f>
        <v>5157.0472254199994</v>
      </c>
      <c r="F16" s="162">
        <f t="shared" si="5"/>
        <v>-4079.5393899999999</v>
      </c>
      <c r="G16" s="163">
        <f t="shared" si="5"/>
        <v>260.85428400000092</v>
      </c>
      <c r="H16" s="161">
        <f t="shared" si="5"/>
        <v>3013.3554415300059</v>
      </c>
      <c r="I16" s="162">
        <f t="shared" si="5"/>
        <v>-4021.837</v>
      </c>
      <c r="J16" s="163">
        <f t="shared" si="5"/>
        <v>-80.203976500000863</v>
      </c>
      <c r="K16" s="161">
        <f t="shared" si="5"/>
        <v>2136.5799087799969</v>
      </c>
      <c r="L16" s="162">
        <f t="shared" si="5"/>
        <v>-0.68200000000000038</v>
      </c>
      <c r="M16" s="163">
        <f t="shared" si="5"/>
        <v>518.29786399999284</v>
      </c>
      <c r="N16" s="161">
        <f t="shared" si="5"/>
        <v>7.1118751100002555</v>
      </c>
      <c r="O16" s="162">
        <f t="shared" si="5"/>
        <v>-57.02039000000002</v>
      </c>
      <c r="P16" s="163">
        <f t="shared" si="5"/>
        <v>-177.23960350000016</v>
      </c>
    </row>
    <row r="17" spans="2:16" ht="24" customHeight="1">
      <c r="B17" s="744"/>
      <c r="C17" s="144" t="s">
        <v>99</v>
      </c>
      <c r="D17" s="164">
        <f>D16/D11</f>
        <v>6.6630263233831057E-3</v>
      </c>
      <c r="E17" s="165">
        <f t="shared" ref="E17:P17" si="6">E16/E11</f>
        <v>6.1901899236826305E-2</v>
      </c>
      <c r="F17" s="125">
        <f t="shared" si="6"/>
        <v>-0.53983583300251425</v>
      </c>
      <c r="G17" s="166">
        <f t="shared" si="6"/>
        <v>2.371467258197959E-3</v>
      </c>
      <c r="H17" s="165">
        <f t="shared" si="6"/>
        <v>0.10588781507941548</v>
      </c>
      <c r="I17" s="125">
        <f t="shared" si="6"/>
        <v>-0.55496577894301091</v>
      </c>
      <c r="J17" s="166">
        <f t="shared" si="6"/>
        <v>-3.7281632733696308E-3</v>
      </c>
      <c r="K17" s="165">
        <f t="shared" si="6"/>
        <v>4.2047071845947907E-2</v>
      </c>
      <c r="L17" s="125">
        <f t="shared" si="6"/>
        <v>-0.13640000000000008</v>
      </c>
      <c r="M17" s="166">
        <f t="shared" si="6"/>
        <v>6.0939655500816311E-3</v>
      </c>
      <c r="N17" s="165">
        <f t="shared" si="6"/>
        <v>1.7612370257553878E-3</v>
      </c>
      <c r="O17" s="125">
        <f t="shared" si="6"/>
        <v>-0.18695209836065579</v>
      </c>
      <c r="P17" s="166">
        <f t="shared" si="6"/>
        <v>-5.1628197931838087E-2</v>
      </c>
    </row>
    <row r="18" spans="2:16" ht="24" customHeight="1" thickBot="1">
      <c r="B18" s="745"/>
      <c r="C18" s="167" t="s">
        <v>100</v>
      </c>
      <c r="D18" s="168"/>
      <c r="E18" s="169">
        <f>E16/$D$16</f>
        <v>3.8532525320238391</v>
      </c>
      <c r="F18" s="131">
        <f>F16/$D$16</f>
        <v>-3.0481581410626433</v>
      </c>
      <c r="G18" s="170">
        <f>G16/$D$16</f>
        <v>0.19490560903878651</v>
      </c>
      <c r="H18" s="169">
        <f>H16/$D$16</f>
        <v>2.2515247538803891</v>
      </c>
      <c r="I18" s="131">
        <f t="shared" ref="I18:P18" si="7">I16/$D$16</f>
        <v>-3.005043957567219</v>
      </c>
      <c r="J18" s="170">
        <f t="shared" si="7"/>
        <v>-5.9926962468690503E-2</v>
      </c>
      <c r="K18" s="169">
        <f t="shared" si="7"/>
        <v>1.5964139135272886</v>
      </c>
      <c r="L18" s="131">
        <f t="shared" si="7"/>
        <v>-5.0957808062853977E-4</v>
      </c>
      <c r="M18" s="170">
        <f t="shared" si="7"/>
        <v>0.38726280165834037</v>
      </c>
      <c r="N18" s="169">
        <f t="shared" si="7"/>
        <v>5.3138646161639486E-3</v>
      </c>
      <c r="O18" s="131">
        <f t="shared" si="7"/>
        <v>-4.2604605414795861E-2</v>
      </c>
      <c r="P18" s="170">
        <f t="shared" si="7"/>
        <v>-0.13243023015087016</v>
      </c>
    </row>
  </sheetData>
  <mergeCells count="13">
    <mergeCell ref="B8:B11"/>
    <mergeCell ref="B12:B15"/>
    <mergeCell ref="B16:B18"/>
    <mergeCell ref="N2:P2"/>
    <mergeCell ref="B3:P3"/>
    <mergeCell ref="N5:P5"/>
    <mergeCell ref="B6:B7"/>
    <mergeCell ref="C6:C7"/>
    <mergeCell ref="D6:D7"/>
    <mergeCell ref="E6:G6"/>
    <mergeCell ref="H6:J6"/>
    <mergeCell ref="K6:M6"/>
    <mergeCell ref="N6:P6"/>
  </mergeCells>
  <pageMargins left="0.39370078740157483" right="0.35433070866141736" top="0.74803149606299213" bottom="0.74803149606299213" header="0.31496062992125984" footer="0.31496062992125984"/>
  <pageSetup paperSize="9" scale="75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2:J18"/>
  <sheetViews>
    <sheetView workbookViewId="0"/>
  </sheetViews>
  <sheetFormatPr defaultRowHeight="14.25"/>
  <cols>
    <col min="1" max="1" width="1.85546875" style="174" customWidth="1"/>
    <col min="2" max="2" width="36.140625" style="175" customWidth="1"/>
    <col min="3" max="4" width="16" style="175" customWidth="1"/>
    <col min="5" max="5" width="16.5703125" style="175" customWidth="1"/>
    <col min="6" max="7" width="16.7109375" style="175" customWidth="1"/>
    <col min="8" max="8" width="17" style="175" customWidth="1"/>
    <col min="9" max="9" width="16.85546875" style="175" customWidth="1"/>
    <col min="10" max="10" width="16" style="175" customWidth="1"/>
    <col min="11" max="248" width="9.140625" style="175"/>
    <col min="249" max="249" width="36.140625" style="175" customWidth="1"/>
    <col min="250" max="251" width="16" style="175" customWidth="1"/>
    <col min="252" max="252" width="16.5703125" style="175" customWidth="1"/>
    <col min="253" max="254" width="16.7109375" style="175" customWidth="1"/>
    <col min="255" max="255" width="17" style="175" customWidth="1"/>
    <col min="256" max="256" width="16.85546875" style="175" customWidth="1"/>
    <col min="257" max="257" width="16" style="175" customWidth="1"/>
    <col min="258" max="504" width="9.140625" style="175"/>
    <col min="505" max="505" width="36.140625" style="175" customWidth="1"/>
    <col min="506" max="507" width="16" style="175" customWidth="1"/>
    <col min="508" max="508" width="16.5703125" style="175" customWidth="1"/>
    <col min="509" max="510" width="16.7109375" style="175" customWidth="1"/>
    <col min="511" max="511" width="17" style="175" customWidth="1"/>
    <col min="512" max="512" width="16.85546875" style="175" customWidth="1"/>
    <col min="513" max="513" width="16" style="175" customWidth="1"/>
    <col min="514" max="760" width="9.140625" style="175"/>
    <col min="761" max="761" width="36.140625" style="175" customWidth="1"/>
    <col min="762" max="763" width="16" style="175" customWidth="1"/>
    <col min="764" max="764" width="16.5703125" style="175" customWidth="1"/>
    <col min="765" max="766" width="16.7109375" style="175" customWidth="1"/>
    <col min="767" max="767" width="17" style="175" customWidth="1"/>
    <col min="768" max="768" width="16.85546875" style="175" customWidth="1"/>
    <col min="769" max="769" width="16" style="175" customWidth="1"/>
    <col min="770" max="1016" width="9.140625" style="175"/>
    <col min="1017" max="1017" width="36.140625" style="175" customWidth="1"/>
    <col min="1018" max="1019" width="16" style="175" customWidth="1"/>
    <col min="1020" max="1020" width="16.5703125" style="175" customWidth="1"/>
    <col min="1021" max="1022" width="16.7109375" style="175" customWidth="1"/>
    <col min="1023" max="1023" width="17" style="175" customWidth="1"/>
    <col min="1024" max="1024" width="16.85546875" style="175" customWidth="1"/>
    <col min="1025" max="1025" width="16" style="175" customWidth="1"/>
    <col min="1026" max="1272" width="9.140625" style="175"/>
    <col min="1273" max="1273" width="36.140625" style="175" customWidth="1"/>
    <col min="1274" max="1275" width="16" style="175" customWidth="1"/>
    <col min="1276" max="1276" width="16.5703125" style="175" customWidth="1"/>
    <col min="1277" max="1278" width="16.7109375" style="175" customWidth="1"/>
    <col min="1279" max="1279" width="17" style="175" customWidth="1"/>
    <col min="1280" max="1280" width="16.85546875" style="175" customWidth="1"/>
    <col min="1281" max="1281" width="16" style="175" customWidth="1"/>
    <col min="1282" max="1528" width="9.140625" style="175"/>
    <col min="1529" max="1529" width="36.140625" style="175" customWidth="1"/>
    <col min="1530" max="1531" width="16" style="175" customWidth="1"/>
    <col min="1532" max="1532" width="16.5703125" style="175" customWidth="1"/>
    <col min="1533" max="1534" width="16.7109375" style="175" customWidth="1"/>
    <col min="1535" max="1535" width="17" style="175" customWidth="1"/>
    <col min="1536" max="1536" width="16.85546875" style="175" customWidth="1"/>
    <col min="1537" max="1537" width="16" style="175" customWidth="1"/>
    <col min="1538" max="1784" width="9.140625" style="175"/>
    <col min="1785" max="1785" width="36.140625" style="175" customWidth="1"/>
    <col min="1786" max="1787" width="16" style="175" customWidth="1"/>
    <col min="1788" max="1788" width="16.5703125" style="175" customWidth="1"/>
    <col min="1789" max="1790" width="16.7109375" style="175" customWidth="1"/>
    <col min="1791" max="1791" width="17" style="175" customWidth="1"/>
    <col min="1792" max="1792" width="16.85546875" style="175" customWidth="1"/>
    <col min="1793" max="1793" width="16" style="175" customWidth="1"/>
    <col min="1794" max="2040" width="9.140625" style="175"/>
    <col min="2041" max="2041" width="36.140625" style="175" customWidth="1"/>
    <col min="2042" max="2043" width="16" style="175" customWidth="1"/>
    <col min="2044" max="2044" width="16.5703125" style="175" customWidth="1"/>
    <col min="2045" max="2046" width="16.7109375" style="175" customWidth="1"/>
    <col min="2047" max="2047" width="17" style="175" customWidth="1"/>
    <col min="2048" max="2048" width="16.85546875" style="175" customWidth="1"/>
    <col min="2049" max="2049" width="16" style="175" customWidth="1"/>
    <col min="2050" max="2296" width="9.140625" style="175"/>
    <col min="2297" max="2297" width="36.140625" style="175" customWidth="1"/>
    <col min="2298" max="2299" width="16" style="175" customWidth="1"/>
    <col min="2300" max="2300" width="16.5703125" style="175" customWidth="1"/>
    <col min="2301" max="2302" width="16.7109375" style="175" customWidth="1"/>
    <col min="2303" max="2303" width="17" style="175" customWidth="1"/>
    <col min="2304" max="2304" width="16.85546875" style="175" customWidth="1"/>
    <col min="2305" max="2305" width="16" style="175" customWidth="1"/>
    <col min="2306" max="2552" width="9.140625" style="175"/>
    <col min="2553" max="2553" width="36.140625" style="175" customWidth="1"/>
    <col min="2554" max="2555" width="16" style="175" customWidth="1"/>
    <col min="2556" max="2556" width="16.5703125" style="175" customWidth="1"/>
    <col min="2557" max="2558" width="16.7109375" style="175" customWidth="1"/>
    <col min="2559" max="2559" width="17" style="175" customWidth="1"/>
    <col min="2560" max="2560" width="16.85546875" style="175" customWidth="1"/>
    <col min="2561" max="2561" width="16" style="175" customWidth="1"/>
    <col min="2562" max="2808" width="9.140625" style="175"/>
    <col min="2809" max="2809" width="36.140625" style="175" customWidth="1"/>
    <col min="2810" max="2811" width="16" style="175" customWidth="1"/>
    <col min="2812" max="2812" width="16.5703125" style="175" customWidth="1"/>
    <col min="2813" max="2814" width="16.7109375" style="175" customWidth="1"/>
    <col min="2815" max="2815" width="17" style="175" customWidth="1"/>
    <col min="2816" max="2816" width="16.85546875" style="175" customWidth="1"/>
    <col min="2817" max="2817" width="16" style="175" customWidth="1"/>
    <col min="2818" max="3064" width="9.140625" style="175"/>
    <col min="3065" max="3065" width="36.140625" style="175" customWidth="1"/>
    <col min="3066" max="3067" width="16" style="175" customWidth="1"/>
    <col min="3068" max="3068" width="16.5703125" style="175" customWidth="1"/>
    <col min="3069" max="3070" width="16.7109375" style="175" customWidth="1"/>
    <col min="3071" max="3071" width="17" style="175" customWidth="1"/>
    <col min="3072" max="3072" width="16.85546875" style="175" customWidth="1"/>
    <col min="3073" max="3073" width="16" style="175" customWidth="1"/>
    <col min="3074" max="3320" width="9.140625" style="175"/>
    <col min="3321" max="3321" width="36.140625" style="175" customWidth="1"/>
    <col min="3322" max="3323" width="16" style="175" customWidth="1"/>
    <col min="3324" max="3324" width="16.5703125" style="175" customWidth="1"/>
    <col min="3325" max="3326" width="16.7109375" style="175" customWidth="1"/>
    <col min="3327" max="3327" width="17" style="175" customWidth="1"/>
    <col min="3328" max="3328" width="16.85546875" style="175" customWidth="1"/>
    <col min="3329" max="3329" width="16" style="175" customWidth="1"/>
    <col min="3330" max="3576" width="9.140625" style="175"/>
    <col min="3577" max="3577" width="36.140625" style="175" customWidth="1"/>
    <col min="3578" max="3579" width="16" style="175" customWidth="1"/>
    <col min="3580" max="3580" width="16.5703125" style="175" customWidth="1"/>
    <col min="3581" max="3582" width="16.7109375" style="175" customWidth="1"/>
    <col min="3583" max="3583" width="17" style="175" customWidth="1"/>
    <col min="3584" max="3584" width="16.85546875" style="175" customWidth="1"/>
    <col min="3585" max="3585" width="16" style="175" customWidth="1"/>
    <col min="3586" max="3832" width="9.140625" style="175"/>
    <col min="3833" max="3833" width="36.140625" style="175" customWidth="1"/>
    <col min="3834" max="3835" width="16" style="175" customWidth="1"/>
    <col min="3836" max="3836" width="16.5703125" style="175" customWidth="1"/>
    <col min="3837" max="3838" width="16.7109375" style="175" customWidth="1"/>
    <col min="3839" max="3839" width="17" style="175" customWidth="1"/>
    <col min="3840" max="3840" width="16.85546875" style="175" customWidth="1"/>
    <col min="3841" max="3841" width="16" style="175" customWidth="1"/>
    <col min="3842" max="4088" width="9.140625" style="175"/>
    <col min="4089" max="4089" width="36.140625" style="175" customWidth="1"/>
    <col min="4090" max="4091" width="16" style="175" customWidth="1"/>
    <col min="4092" max="4092" width="16.5703125" style="175" customWidth="1"/>
    <col min="4093" max="4094" width="16.7109375" style="175" customWidth="1"/>
    <col min="4095" max="4095" width="17" style="175" customWidth="1"/>
    <col min="4096" max="4096" width="16.85546875" style="175" customWidth="1"/>
    <col min="4097" max="4097" width="16" style="175" customWidth="1"/>
    <col min="4098" max="4344" width="9.140625" style="175"/>
    <col min="4345" max="4345" width="36.140625" style="175" customWidth="1"/>
    <col min="4346" max="4347" width="16" style="175" customWidth="1"/>
    <col min="4348" max="4348" width="16.5703125" style="175" customWidth="1"/>
    <col min="4349" max="4350" width="16.7109375" style="175" customWidth="1"/>
    <col min="4351" max="4351" width="17" style="175" customWidth="1"/>
    <col min="4352" max="4352" width="16.85546875" style="175" customWidth="1"/>
    <col min="4353" max="4353" width="16" style="175" customWidth="1"/>
    <col min="4354" max="4600" width="9.140625" style="175"/>
    <col min="4601" max="4601" width="36.140625" style="175" customWidth="1"/>
    <col min="4602" max="4603" width="16" style="175" customWidth="1"/>
    <col min="4604" max="4604" width="16.5703125" style="175" customWidth="1"/>
    <col min="4605" max="4606" width="16.7109375" style="175" customWidth="1"/>
    <col min="4607" max="4607" width="17" style="175" customWidth="1"/>
    <col min="4608" max="4608" width="16.85546875" style="175" customWidth="1"/>
    <col min="4609" max="4609" width="16" style="175" customWidth="1"/>
    <col min="4610" max="4856" width="9.140625" style="175"/>
    <col min="4857" max="4857" width="36.140625" style="175" customWidth="1"/>
    <col min="4858" max="4859" width="16" style="175" customWidth="1"/>
    <col min="4860" max="4860" width="16.5703125" style="175" customWidth="1"/>
    <col min="4861" max="4862" width="16.7109375" style="175" customWidth="1"/>
    <col min="4863" max="4863" width="17" style="175" customWidth="1"/>
    <col min="4864" max="4864" width="16.85546875" style="175" customWidth="1"/>
    <col min="4865" max="4865" width="16" style="175" customWidth="1"/>
    <col min="4866" max="5112" width="9.140625" style="175"/>
    <col min="5113" max="5113" width="36.140625" style="175" customWidth="1"/>
    <col min="5114" max="5115" width="16" style="175" customWidth="1"/>
    <col min="5116" max="5116" width="16.5703125" style="175" customWidth="1"/>
    <col min="5117" max="5118" width="16.7109375" style="175" customWidth="1"/>
    <col min="5119" max="5119" width="17" style="175" customWidth="1"/>
    <col min="5120" max="5120" width="16.85546875" style="175" customWidth="1"/>
    <col min="5121" max="5121" width="16" style="175" customWidth="1"/>
    <col min="5122" max="5368" width="9.140625" style="175"/>
    <col min="5369" max="5369" width="36.140625" style="175" customWidth="1"/>
    <col min="5370" max="5371" width="16" style="175" customWidth="1"/>
    <col min="5372" max="5372" width="16.5703125" style="175" customWidth="1"/>
    <col min="5373" max="5374" width="16.7109375" style="175" customWidth="1"/>
    <col min="5375" max="5375" width="17" style="175" customWidth="1"/>
    <col min="5376" max="5376" width="16.85546875" style="175" customWidth="1"/>
    <col min="5377" max="5377" width="16" style="175" customWidth="1"/>
    <col min="5378" max="5624" width="9.140625" style="175"/>
    <col min="5625" max="5625" width="36.140625" style="175" customWidth="1"/>
    <col min="5626" max="5627" width="16" style="175" customWidth="1"/>
    <col min="5628" max="5628" width="16.5703125" style="175" customWidth="1"/>
    <col min="5629" max="5630" width="16.7109375" style="175" customWidth="1"/>
    <col min="5631" max="5631" width="17" style="175" customWidth="1"/>
    <col min="5632" max="5632" width="16.85546875" style="175" customWidth="1"/>
    <col min="5633" max="5633" width="16" style="175" customWidth="1"/>
    <col min="5634" max="5880" width="9.140625" style="175"/>
    <col min="5881" max="5881" width="36.140625" style="175" customWidth="1"/>
    <col min="5882" max="5883" width="16" style="175" customWidth="1"/>
    <col min="5884" max="5884" width="16.5703125" style="175" customWidth="1"/>
    <col min="5885" max="5886" width="16.7109375" style="175" customWidth="1"/>
    <col min="5887" max="5887" width="17" style="175" customWidth="1"/>
    <col min="5888" max="5888" width="16.85546875" style="175" customWidth="1"/>
    <col min="5889" max="5889" width="16" style="175" customWidth="1"/>
    <col min="5890" max="6136" width="9.140625" style="175"/>
    <col min="6137" max="6137" width="36.140625" style="175" customWidth="1"/>
    <col min="6138" max="6139" width="16" style="175" customWidth="1"/>
    <col min="6140" max="6140" width="16.5703125" style="175" customWidth="1"/>
    <col min="6141" max="6142" width="16.7109375" style="175" customWidth="1"/>
    <col min="6143" max="6143" width="17" style="175" customWidth="1"/>
    <col min="6144" max="6144" width="16.85546875" style="175" customWidth="1"/>
    <col min="6145" max="6145" width="16" style="175" customWidth="1"/>
    <col min="6146" max="6392" width="9.140625" style="175"/>
    <col min="6393" max="6393" width="36.140625" style="175" customWidth="1"/>
    <col min="6394" max="6395" width="16" style="175" customWidth="1"/>
    <col min="6396" max="6396" width="16.5703125" style="175" customWidth="1"/>
    <col min="6397" max="6398" width="16.7109375" style="175" customWidth="1"/>
    <col min="6399" max="6399" width="17" style="175" customWidth="1"/>
    <col min="6400" max="6400" width="16.85546875" style="175" customWidth="1"/>
    <col min="6401" max="6401" width="16" style="175" customWidth="1"/>
    <col min="6402" max="6648" width="9.140625" style="175"/>
    <col min="6649" max="6649" width="36.140625" style="175" customWidth="1"/>
    <col min="6650" max="6651" width="16" style="175" customWidth="1"/>
    <col min="6652" max="6652" width="16.5703125" style="175" customWidth="1"/>
    <col min="6653" max="6654" width="16.7109375" style="175" customWidth="1"/>
    <col min="6655" max="6655" width="17" style="175" customWidth="1"/>
    <col min="6656" max="6656" width="16.85546875" style="175" customWidth="1"/>
    <col min="6657" max="6657" width="16" style="175" customWidth="1"/>
    <col min="6658" max="6904" width="9.140625" style="175"/>
    <col min="6905" max="6905" width="36.140625" style="175" customWidth="1"/>
    <col min="6906" max="6907" width="16" style="175" customWidth="1"/>
    <col min="6908" max="6908" width="16.5703125" style="175" customWidth="1"/>
    <col min="6909" max="6910" width="16.7109375" style="175" customWidth="1"/>
    <col min="6911" max="6911" width="17" style="175" customWidth="1"/>
    <col min="6912" max="6912" width="16.85546875" style="175" customWidth="1"/>
    <col min="6913" max="6913" width="16" style="175" customWidth="1"/>
    <col min="6914" max="7160" width="9.140625" style="175"/>
    <col min="7161" max="7161" width="36.140625" style="175" customWidth="1"/>
    <col min="7162" max="7163" width="16" style="175" customWidth="1"/>
    <col min="7164" max="7164" width="16.5703125" style="175" customWidth="1"/>
    <col min="7165" max="7166" width="16.7109375" style="175" customWidth="1"/>
    <col min="7167" max="7167" width="17" style="175" customWidth="1"/>
    <col min="7168" max="7168" width="16.85546875" style="175" customWidth="1"/>
    <col min="7169" max="7169" width="16" style="175" customWidth="1"/>
    <col min="7170" max="7416" width="9.140625" style="175"/>
    <col min="7417" max="7417" width="36.140625" style="175" customWidth="1"/>
    <col min="7418" max="7419" width="16" style="175" customWidth="1"/>
    <col min="7420" max="7420" width="16.5703125" style="175" customWidth="1"/>
    <col min="7421" max="7422" width="16.7109375" style="175" customWidth="1"/>
    <col min="7423" max="7423" width="17" style="175" customWidth="1"/>
    <col min="7424" max="7424" width="16.85546875" style="175" customWidth="1"/>
    <col min="7425" max="7425" width="16" style="175" customWidth="1"/>
    <col min="7426" max="7672" width="9.140625" style="175"/>
    <col min="7673" max="7673" width="36.140625" style="175" customWidth="1"/>
    <col min="7674" max="7675" width="16" style="175" customWidth="1"/>
    <col min="7676" max="7676" width="16.5703125" style="175" customWidth="1"/>
    <col min="7677" max="7678" width="16.7109375" style="175" customWidth="1"/>
    <col min="7679" max="7679" width="17" style="175" customWidth="1"/>
    <col min="7680" max="7680" width="16.85546875" style="175" customWidth="1"/>
    <col min="7681" max="7681" width="16" style="175" customWidth="1"/>
    <col min="7682" max="7928" width="9.140625" style="175"/>
    <col min="7929" max="7929" width="36.140625" style="175" customWidth="1"/>
    <col min="7930" max="7931" width="16" style="175" customWidth="1"/>
    <col min="7932" max="7932" width="16.5703125" style="175" customWidth="1"/>
    <col min="7933" max="7934" width="16.7109375" style="175" customWidth="1"/>
    <col min="7935" max="7935" width="17" style="175" customWidth="1"/>
    <col min="7936" max="7936" width="16.85546875" style="175" customWidth="1"/>
    <col min="7937" max="7937" width="16" style="175" customWidth="1"/>
    <col min="7938" max="8184" width="9.140625" style="175"/>
    <col min="8185" max="8185" width="36.140625" style="175" customWidth="1"/>
    <col min="8186" max="8187" width="16" style="175" customWidth="1"/>
    <col min="8188" max="8188" width="16.5703125" style="175" customWidth="1"/>
    <col min="8189" max="8190" width="16.7109375" style="175" customWidth="1"/>
    <col min="8191" max="8191" width="17" style="175" customWidth="1"/>
    <col min="8192" max="8192" width="16.85546875" style="175" customWidth="1"/>
    <col min="8193" max="8193" width="16" style="175" customWidth="1"/>
    <col min="8194" max="8440" width="9.140625" style="175"/>
    <col min="8441" max="8441" width="36.140625" style="175" customWidth="1"/>
    <col min="8442" max="8443" width="16" style="175" customWidth="1"/>
    <col min="8444" max="8444" width="16.5703125" style="175" customWidth="1"/>
    <col min="8445" max="8446" width="16.7109375" style="175" customWidth="1"/>
    <col min="8447" max="8447" width="17" style="175" customWidth="1"/>
    <col min="8448" max="8448" width="16.85546875" style="175" customWidth="1"/>
    <col min="8449" max="8449" width="16" style="175" customWidth="1"/>
    <col min="8450" max="8696" width="9.140625" style="175"/>
    <col min="8697" max="8697" width="36.140625" style="175" customWidth="1"/>
    <col min="8698" max="8699" width="16" style="175" customWidth="1"/>
    <col min="8700" max="8700" width="16.5703125" style="175" customWidth="1"/>
    <col min="8701" max="8702" width="16.7109375" style="175" customWidth="1"/>
    <col min="8703" max="8703" width="17" style="175" customWidth="1"/>
    <col min="8704" max="8704" width="16.85546875" style="175" customWidth="1"/>
    <col min="8705" max="8705" width="16" style="175" customWidth="1"/>
    <col min="8706" max="8952" width="9.140625" style="175"/>
    <col min="8953" max="8953" width="36.140625" style="175" customWidth="1"/>
    <col min="8954" max="8955" width="16" style="175" customWidth="1"/>
    <col min="8956" max="8956" width="16.5703125" style="175" customWidth="1"/>
    <col min="8957" max="8958" width="16.7109375" style="175" customWidth="1"/>
    <col min="8959" max="8959" width="17" style="175" customWidth="1"/>
    <col min="8960" max="8960" width="16.85546875" style="175" customWidth="1"/>
    <col min="8961" max="8961" width="16" style="175" customWidth="1"/>
    <col min="8962" max="9208" width="9.140625" style="175"/>
    <col min="9209" max="9209" width="36.140625" style="175" customWidth="1"/>
    <col min="9210" max="9211" width="16" style="175" customWidth="1"/>
    <col min="9212" max="9212" width="16.5703125" style="175" customWidth="1"/>
    <col min="9213" max="9214" width="16.7109375" style="175" customWidth="1"/>
    <col min="9215" max="9215" width="17" style="175" customWidth="1"/>
    <col min="9216" max="9216" width="16.85546875" style="175" customWidth="1"/>
    <col min="9217" max="9217" width="16" style="175" customWidth="1"/>
    <col min="9218" max="9464" width="9.140625" style="175"/>
    <col min="9465" max="9465" width="36.140625" style="175" customWidth="1"/>
    <col min="9466" max="9467" width="16" style="175" customWidth="1"/>
    <col min="9468" max="9468" width="16.5703125" style="175" customWidth="1"/>
    <col min="9469" max="9470" width="16.7109375" style="175" customWidth="1"/>
    <col min="9471" max="9471" width="17" style="175" customWidth="1"/>
    <col min="9472" max="9472" width="16.85546875" style="175" customWidth="1"/>
    <col min="9473" max="9473" width="16" style="175" customWidth="1"/>
    <col min="9474" max="9720" width="9.140625" style="175"/>
    <col min="9721" max="9721" width="36.140625" style="175" customWidth="1"/>
    <col min="9722" max="9723" width="16" style="175" customWidth="1"/>
    <col min="9724" max="9724" width="16.5703125" style="175" customWidth="1"/>
    <col min="9725" max="9726" width="16.7109375" style="175" customWidth="1"/>
    <col min="9727" max="9727" width="17" style="175" customWidth="1"/>
    <col min="9728" max="9728" width="16.85546875" style="175" customWidth="1"/>
    <col min="9729" max="9729" width="16" style="175" customWidth="1"/>
    <col min="9730" max="9976" width="9.140625" style="175"/>
    <col min="9977" max="9977" width="36.140625" style="175" customWidth="1"/>
    <col min="9978" max="9979" width="16" style="175" customWidth="1"/>
    <col min="9980" max="9980" width="16.5703125" style="175" customWidth="1"/>
    <col min="9981" max="9982" width="16.7109375" style="175" customWidth="1"/>
    <col min="9983" max="9983" width="17" style="175" customWidth="1"/>
    <col min="9984" max="9984" width="16.85546875" style="175" customWidth="1"/>
    <col min="9985" max="9985" width="16" style="175" customWidth="1"/>
    <col min="9986" max="10232" width="9.140625" style="175"/>
    <col min="10233" max="10233" width="36.140625" style="175" customWidth="1"/>
    <col min="10234" max="10235" width="16" style="175" customWidth="1"/>
    <col min="10236" max="10236" width="16.5703125" style="175" customWidth="1"/>
    <col min="10237" max="10238" width="16.7109375" style="175" customWidth="1"/>
    <col min="10239" max="10239" width="17" style="175" customWidth="1"/>
    <col min="10240" max="10240" width="16.85546875" style="175" customWidth="1"/>
    <col min="10241" max="10241" width="16" style="175" customWidth="1"/>
    <col min="10242" max="10488" width="9.140625" style="175"/>
    <col min="10489" max="10489" width="36.140625" style="175" customWidth="1"/>
    <col min="10490" max="10491" width="16" style="175" customWidth="1"/>
    <col min="10492" max="10492" width="16.5703125" style="175" customWidth="1"/>
    <col min="10493" max="10494" width="16.7109375" style="175" customWidth="1"/>
    <col min="10495" max="10495" width="17" style="175" customWidth="1"/>
    <col min="10496" max="10496" width="16.85546875" style="175" customWidth="1"/>
    <col min="10497" max="10497" width="16" style="175" customWidth="1"/>
    <col min="10498" max="10744" width="9.140625" style="175"/>
    <col min="10745" max="10745" width="36.140625" style="175" customWidth="1"/>
    <col min="10746" max="10747" width="16" style="175" customWidth="1"/>
    <col min="10748" max="10748" width="16.5703125" style="175" customWidth="1"/>
    <col min="10749" max="10750" width="16.7109375" style="175" customWidth="1"/>
    <col min="10751" max="10751" width="17" style="175" customWidth="1"/>
    <col min="10752" max="10752" width="16.85546875" style="175" customWidth="1"/>
    <col min="10753" max="10753" width="16" style="175" customWidth="1"/>
    <col min="10754" max="11000" width="9.140625" style="175"/>
    <col min="11001" max="11001" width="36.140625" style="175" customWidth="1"/>
    <col min="11002" max="11003" width="16" style="175" customWidth="1"/>
    <col min="11004" max="11004" width="16.5703125" style="175" customWidth="1"/>
    <col min="11005" max="11006" width="16.7109375" style="175" customWidth="1"/>
    <col min="11007" max="11007" width="17" style="175" customWidth="1"/>
    <col min="11008" max="11008" width="16.85546875" style="175" customWidth="1"/>
    <col min="11009" max="11009" width="16" style="175" customWidth="1"/>
    <col min="11010" max="11256" width="9.140625" style="175"/>
    <col min="11257" max="11257" width="36.140625" style="175" customWidth="1"/>
    <col min="11258" max="11259" width="16" style="175" customWidth="1"/>
    <col min="11260" max="11260" width="16.5703125" style="175" customWidth="1"/>
    <col min="11261" max="11262" width="16.7109375" style="175" customWidth="1"/>
    <col min="11263" max="11263" width="17" style="175" customWidth="1"/>
    <col min="11264" max="11264" width="16.85546875" style="175" customWidth="1"/>
    <col min="11265" max="11265" width="16" style="175" customWidth="1"/>
    <col min="11266" max="11512" width="9.140625" style="175"/>
    <col min="11513" max="11513" width="36.140625" style="175" customWidth="1"/>
    <col min="11514" max="11515" width="16" style="175" customWidth="1"/>
    <col min="11516" max="11516" width="16.5703125" style="175" customWidth="1"/>
    <col min="11517" max="11518" width="16.7109375" style="175" customWidth="1"/>
    <col min="11519" max="11519" width="17" style="175" customWidth="1"/>
    <col min="11520" max="11520" width="16.85546875" style="175" customWidth="1"/>
    <col min="11521" max="11521" width="16" style="175" customWidth="1"/>
    <col min="11522" max="11768" width="9.140625" style="175"/>
    <col min="11769" max="11769" width="36.140625" style="175" customWidth="1"/>
    <col min="11770" max="11771" width="16" style="175" customWidth="1"/>
    <col min="11772" max="11772" width="16.5703125" style="175" customWidth="1"/>
    <col min="11773" max="11774" width="16.7109375" style="175" customWidth="1"/>
    <col min="11775" max="11775" width="17" style="175" customWidth="1"/>
    <col min="11776" max="11776" width="16.85546875" style="175" customWidth="1"/>
    <col min="11777" max="11777" width="16" style="175" customWidth="1"/>
    <col min="11778" max="12024" width="9.140625" style="175"/>
    <col min="12025" max="12025" width="36.140625" style="175" customWidth="1"/>
    <col min="12026" max="12027" width="16" style="175" customWidth="1"/>
    <col min="12028" max="12028" width="16.5703125" style="175" customWidth="1"/>
    <col min="12029" max="12030" width="16.7109375" style="175" customWidth="1"/>
    <col min="12031" max="12031" width="17" style="175" customWidth="1"/>
    <col min="12032" max="12032" width="16.85546875" style="175" customWidth="1"/>
    <col min="12033" max="12033" width="16" style="175" customWidth="1"/>
    <col min="12034" max="12280" width="9.140625" style="175"/>
    <col min="12281" max="12281" width="36.140625" style="175" customWidth="1"/>
    <col min="12282" max="12283" width="16" style="175" customWidth="1"/>
    <col min="12284" max="12284" width="16.5703125" style="175" customWidth="1"/>
    <col min="12285" max="12286" width="16.7109375" style="175" customWidth="1"/>
    <col min="12287" max="12287" width="17" style="175" customWidth="1"/>
    <col min="12288" max="12288" width="16.85546875" style="175" customWidth="1"/>
    <col min="12289" max="12289" width="16" style="175" customWidth="1"/>
    <col min="12290" max="12536" width="9.140625" style="175"/>
    <col min="12537" max="12537" width="36.140625" style="175" customWidth="1"/>
    <col min="12538" max="12539" width="16" style="175" customWidth="1"/>
    <col min="12540" max="12540" width="16.5703125" style="175" customWidth="1"/>
    <col min="12541" max="12542" width="16.7109375" style="175" customWidth="1"/>
    <col min="12543" max="12543" width="17" style="175" customWidth="1"/>
    <col min="12544" max="12544" width="16.85546875" style="175" customWidth="1"/>
    <col min="12545" max="12545" width="16" style="175" customWidth="1"/>
    <col min="12546" max="12792" width="9.140625" style="175"/>
    <col min="12793" max="12793" width="36.140625" style="175" customWidth="1"/>
    <col min="12794" max="12795" width="16" style="175" customWidth="1"/>
    <col min="12796" max="12796" width="16.5703125" style="175" customWidth="1"/>
    <col min="12797" max="12798" width="16.7109375" style="175" customWidth="1"/>
    <col min="12799" max="12799" width="17" style="175" customWidth="1"/>
    <col min="12800" max="12800" width="16.85546875" style="175" customWidth="1"/>
    <col min="12801" max="12801" width="16" style="175" customWidth="1"/>
    <col min="12802" max="13048" width="9.140625" style="175"/>
    <col min="13049" max="13049" width="36.140625" style="175" customWidth="1"/>
    <col min="13050" max="13051" width="16" style="175" customWidth="1"/>
    <col min="13052" max="13052" width="16.5703125" style="175" customWidth="1"/>
    <col min="13053" max="13054" width="16.7109375" style="175" customWidth="1"/>
    <col min="13055" max="13055" width="17" style="175" customWidth="1"/>
    <col min="13056" max="13056" width="16.85546875" style="175" customWidth="1"/>
    <col min="13057" max="13057" width="16" style="175" customWidth="1"/>
    <col min="13058" max="13304" width="9.140625" style="175"/>
    <col min="13305" max="13305" width="36.140625" style="175" customWidth="1"/>
    <col min="13306" max="13307" width="16" style="175" customWidth="1"/>
    <col min="13308" max="13308" width="16.5703125" style="175" customWidth="1"/>
    <col min="13309" max="13310" width="16.7109375" style="175" customWidth="1"/>
    <col min="13311" max="13311" width="17" style="175" customWidth="1"/>
    <col min="13312" max="13312" width="16.85546875" style="175" customWidth="1"/>
    <col min="13313" max="13313" width="16" style="175" customWidth="1"/>
    <col min="13314" max="13560" width="9.140625" style="175"/>
    <col min="13561" max="13561" width="36.140625" style="175" customWidth="1"/>
    <col min="13562" max="13563" width="16" style="175" customWidth="1"/>
    <col min="13564" max="13564" width="16.5703125" style="175" customWidth="1"/>
    <col min="13565" max="13566" width="16.7109375" style="175" customWidth="1"/>
    <col min="13567" max="13567" width="17" style="175" customWidth="1"/>
    <col min="13568" max="13568" width="16.85546875" style="175" customWidth="1"/>
    <col min="13569" max="13569" width="16" style="175" customWidth="1"/>
    <col min="13570" max="13816" width="9.140625" style="175"/>
    <col min="13817" max="13817" width="36.140625" style="175" customWidth="1"/>
    <col min="13818" max="13819" width="16" style="175" customWidth="1"/>
    <col min="13820" max="13820" width="16.5703125" style="175" customWidth="1"/>
    <col min="13821" max="13822" width="16.7109375" style="175" customWidth="1"/>
    <col min="13823" max="13823" width="17" style="175" customWidth="1"/>
    <col min="13824" max="13824" width="16.85546875" style="175" customWidth="1"/>
    <col min="13825" max="13825" width="16" style="175" customWidth="1"/>
    <col min="13826" max="14072" width="9.140625" style="175"/>
    <col min="14073" max="14073" width="36.140625" style="175" customWidth="1"/>
    <col min="14074" max="14075" width="16" style="175" customWidth="1"/>
    <col min="14076" max="14076" width="16.5703125" style="175" customWidth="1"/>
    <col min="14077" max="14078" width="16.7109375" style="175" customWidth="1"/>
    <col min="14079" max="14079" width="17" style="175" customWidth="1"/>
    <col min="14080" max="14080" width="16.85546875" style="175" customWidth="1"/>
    <col min="14081" max="14081" width="16" style="175" customWidth="1"/>
    <col min="14082" max="14328" width="9.140625" style="175"/>
    <col min="14329" max="14329" width="36.140625" style="175" customWidth="1"/>
    <col min="14330" max="14331" width="16" style="175" customWidth="1"/>
    <col min="14332" max="14332" width="16.5703125" style="175" customWidth="1"/>
    <col min="14333" max="14334" width="16.7109375" style="175" customWidth="1"/>
    <col min="14335" max="14335" width="17" style="175" customWidth="1"/>
    <col min="14336" max="14336" width="16.85546875" style="175" customWidth="1"/>
    <col min="14337" max="14337" width="16" style="175" customWidth="1"/>
    <col min="14338" max="14584" width="9.140625" style="175"/>
    <col min="14585" max="14585" width="36.140625" style="175" customWidth="1"/>
    <col min="14586" max="14587" width="16" style="175" customWidth="1"/>
    <col min="14588" max="14588" width="16.5703125" style="175" customWidth="1"/>
    <col min="14589" max="14590" width="16.7109375" style="175" customWidth="1"/>
    <col min="14591" max="14591" width="17" style="175" customWidth="1"/>
    <col min="14592" max="14592" width="16.85546875" style="175" customWidth="1"/>
    <col min="14593" max="14593" width="16" style="175" customWidth="1"/>
    <col min="14594" max="14840" width="9.140625" style="175"/>
    <col min="14841" max="14841" width="36.140625" style="175" customWidth="1"/>
    <col min="14842" max="14843" width="16" style="175" customWidth="1"/>
    <col min="14844" max="14844" width="16.5703125" style="175" customWidth="1"/>
    <col min="14845" max="14846" width="16.7109375" style="175" customWidth="1"/>
    <col min="14847" max="14847" width="17" style="175" customWidth="1"/>
    <col min="14848" max="14848" width="16.85546875" style="175" customWidth="1"/>
    <col min="14849" max="14849" width="16" style="175" customWidth="1"/>
    <col min="14850" max="15096" width="9.140625" style="175"/>
    <col min="15097" max="15097" width="36.140625" style="175" customWidth="1"/>
    <col min="15098" max="15099" width="16" style="175" customWidth="1"/>
    <col min="15100" max="15100" width="16.5703125" style="175" customWidth="1"/>
    <col min="15101" max="15102" width="16.7109375" style="175" customWidth="1"/>
    <col min="15103" max="15103" width="17" style="175" customWidth="1"/>
    <col min="15104" max="15104" width="16.85546875" style="175" customWidth="1"/>
    <col min="15105" max="15105" width="16" style="175" customWidth="1"/>
    <col min="15106" max="15352" width="9.140625" style="175"/>
    <col min="15353" max="15353" width="36.140625" style="175" customWidth="1"/>
    <col min="15354" max="15355" width="16" style="175" customWidth="1"/>
    <col min="15356" max="15356" width="16.5703125" style="175" customWidth="1"/>
    <col min="15357" max="15358" width="16.7109375" style="175" customWidth="1"/>
    <col min="15359" max="15359" width="17" style="175" customWidth="1"/>
    <col min="15360" max="15360" width="16.85546875" style="175" customWidth="1"/>
    <col min="15361" max="15361" width="16" style="175" customWidth="1"/>
    <col min="15362" max="15608" width="9.140625" style="175"/>
    <col min="15609" max="15609" width="36.140625" style="175" customWidth="1"/>
    <col min="15610" max="15611" width="16" style="175" customWidth="1"/>
    <col min="15612" max="15612" width="16.5703125" style="175" customWidth="1"/>
    <col min="15613" max="15614" width="16.7109375" style="175" customWidth="1"/>
    <col min="15615" max="15615" width="17" style="175" customWidth="1"/>
    <col min="15616" max="15616" width="16.85546875" style="175" customWidth="1"/>
    <col min="15617" max="15617" width="16" style="175" customWidth="1"/>
    <col min="15618" max="15864" width="9.140625" style="175"/>
    <col min="15865" max="15865" width="36.140625" style="175" customWidth="1"/>
    <col min="15866" max="15867" width="16" style="175" customWidth="1"/>
    <col min="15868" max="15868" width="16.5703125" style="175" customWidth="1"/>
    <col min="15869" max="15870" width="16.7109375" style="175" customWidth="1"/>
    <col min="15871" max="15871" width="17" style="175" customWidth="1"/>
    <col min="15872" max="15872" width="16.85546875" style="175" customWidth="1"/>
    <col min="15873" max="15873" width="16" style="175" customWidth="1"/>
    <col min="15874" max="16120" width="9.140625" style="175"/>
    <col min="16121" max="16121" width="36.140625" style="175" customWidth="1"/>
    <col min="16122" max="16123" width="16" style="175" customWidth="1"/>
    <col min="16124" max="16124" width="16.5703125" style="175" customWidth="1"/>
    <col min="16125" max="16126" width="16.7109375" style="175" customWidth="1"/>
    <col min="16127" max="16127" width="17" style="175" customWidth="1"/>
    <col min="16128" max="16128" width="16.85546875" style="175" customWidth="1"/>
    <col min="16129" max="16129" width="16" style="175" customWidth="1"/>
    <col min="16130" max="16384" width="9.140625" style="175"/>
  </cols>
  <sheetData>
    <row r="2" spans="2:10">
      <c r="B2" s="174"/>
      <c r="C2" s="174"/>
      <c r="D2" s="174"/>
      <c r="E2" s="174"/>
      <c r="F2" s="174"/>
      <c r="G2" s="174"/>
      <c r="H2" s="174"/>
      <c r="I2" s="754" t="s">
        <v>101</v>
      </c>
      <c r="J2" s="754"/>
    </row>
    <row r="3" spans="2:10">
      <c r="B3" s="174"/>
      <c r="C3" s="174"/>
      <c r="D3" s="174"/>
      <c r="E3" s="174"/>
      <c r="F3" s="174"/>
      <c r="G3" s="174"/>
      <c r="H3" s="174"/>
      <c r="I3" s="174"/>
      <c r="J3" s="174"/>
    </row>
    <row r="4" spans="2:10" ht="21" customHeight="1">
      <c r="B4" s="755" t="s">
        <v>102</v>
      </c>
      <c r="C4" s="755"/>
      <c r="D4" s="755"/>
      <c r="E4" s="755"/>
      <c r="F4" s="755"/>
      <c r="G4" s="755"/>
      <c r="H4" s="755"/>
      <c r="I4" s="755"/>
      <c r="J4" s="755"/>
    </row>
    <row r="5" spans="2:10" ht="15" thickBot="1">
      <c r="B5" s="174"/>
      <c r="C5" s="174"/>
      <c r="D5" s="174"/>
      <c r="E5" s="174"/>
      <c r="F5" s="174"/>
      <c r="G5" s="174"/>
      <c r="H5" s="174"/>
      <c r="I5" s="174"/>
      <c r="J5" s="174"/>
    </row>
    <row r="6" spans="2:10" ht="29.25" customHeight="1">
      <c r="B6" s="756"/>
      <c r="C6" s="758" t="s">
        <v>103</v>
      </c>
      <c r="D6" s="759"/>
      <c r="E6" s="759" t="s">
        <v>104</v>
      </c>
      <c r="F6" s="759"/>
      <c r="G6" s="759" t="s">
        <v>105</v>
      </c>
      <c r="H6" s="759"/>
      <c r="I6" s="759" t="s">
        <v>106</v>
      </c>
      <c r="J6" s="760"/>
    </row>
    <row r="7" spans="2:10">
      <c r="B7" s="757"/>
      <c r="C7" s="176" t="s">
        <v>107</v>
      </c>
      <c r="D7" s="177" t="s">
        <v>108</v>
      </c>
      <c r="E7" s="177" t="s">
        <v>107</v>
      </c>
      <c r="F7" s="177" t="s">
        <v>108</v>
      </c>
      <c r="G7" s="177" t="s">
        <v>107</v>
      </c>
      <c r="H7" s="177" t="s">
        <v>108</v>
      </c>
      <c r="I7" s="177" t="s">
        <v>107</v>
      </c>
      <c r="J7" s="178" t="s">
        <v>108</v>
      </c>
    </row>
    <row r="8" spans="2:10" ht="15" thickBot="1">
      <c r="B8" s="179" t="s">
        <v>70</v>
      </c>
      <c r="C8" s="180">
        <v>16955.508000000002</v>
      </c>
      <c r="D8" s="181">
        <v>16741.758999999998</v>
      </c>
      <c r="E8" s="181">
        <v>910.50994700000001</v>
      </c>
      <c r="F8" s="181">
        <v>939.44622000000004</v>
      </c>
      <c r="G8" s="182">
        <v>8.5000000000000006E-2</v>
      </c>
      <c r="H8" s="183">
        <v>8.5000000000000006E-2</v>
      </c>
      <c r="I8" s="181">
        <v>5278</v>
      </c>
      <c r="J8" s="184">
        <v>4527</v>
      </c>
    </row>
    <row r="9" spans="2:10" ht="15.75" thickTop="1" thickBot="1">
      <c r="B9" s="185" t="s">
        <v>109</v>
      </c>
      <c r="C9" s="186">
        <f>C10+C11+C12+C13+C14+C15+C16</f>
        <v>5849.1360000000004</v>
      </c>
      <c r="D9" s="187">
        <f>D10+D11+D12+D13+D14+D15+D16</f>
        <v>5319.5440000000008</v>
      </c>
      <c r="E9" s="187">
        <v>2918.1702649999997</v>
      </c>
      <c r="F9" s="187">
        <v>2664.0338299999999</v>
      </c>
      <c r="G9" s="188">
        <v>0.111</v>
      </c>
      <c r="H9" s="188">
        <v>0.10299999999999999</v>
      </c>
      <c r="I9" s="187">
        <f>I10+I11+I12+I13+I14+I15+I16</f>
        <v>37890</v>
      </c>
      <c r="J9" s="189">
        <f>J10+J11+J12+J13+J14+J15+J16</f>
        <v>33028</v>
      </c>
    </row>
    <row r="10" spans="2:10" ht="15" thickTop="1">
      <c r="B10" s="190" t="s">
        <v>110</v>
      </c>
      <c r="C10" s="191">
        <v>1199.1489999999999</v>
      </c>
      <c r="D10" s="192">
        <v>1087.077</v>
      </c>
      <c r="E10" s="193">
        <v>5654.5261309999996</v>
      </c>
      <c r="F10" s="192">
        <v>5111.3523190000005</v>
      </c>
      <c r="G10" s="194">
        <v>7.8E-2</v>
      </c>
      <c r="H10" s="195">
        <v>7.6999999999999999E-2</v>
      </c>
      <c r="I10" s="193">
        <v>1078</v>
      </c>
      <c r="J10" s="196">
        <v>992</v>
      </c>
    </row>
    <row r="11" spans="2:10">
      <c r="B11" s="197" t="s">
        <v>111</v>
      </c>
      <c r="C11" s="198">
        <v>108.39400000000001</v>
      </c>
      <c r="D11" s="199">
        <v>62.512</v>
      </c>
      <c r="E11" s="200">
        <v>7264.2910860000002</v>
      </c>
      <c r="F11" s="199">
        <v>4016.6561300000003</v>
      </c>
      <c r="G11" s="201">
        <v>7.1999999999999995E-2</v>
      </c>
      <c r="H11" s="202">
        <v>7.0999999999999994E-2</v>
      </c>
      <c r="I11" s="200">
        <v>12</v>
      </c>
      <c r="J11" s="203">
        <v>7</v>
      </c>
    </row>
    <row r="12" spans="2:10">
      <c r="B12" s="204" t="s">
        <v>112</v>
      </c>
      <c r="C12" s="198">
        <v>3840.64</v>
      </c>
      <c r="D12" s="199">
        <v>3657.2359999999999</v>
      </c>
      <c r="E12" s="200">
        <v>2093.962869</v>
      </c>
      <c r="F12" s="199">
        <v>2016.319702</v>
      </c>
      <c r="G12" s="201">
        <v>0.124</v>
      </c>
      <c r="H12" s="202">
        <v>0.113</v>
      </c>
      <c r="I12" s="200">
        <v>20376</v>
      </c>
      <c r="J12" s="203">
        <v>19889</v>
      </c>
    </row>
    <row r="13" spans="2:10">
      <c r="B13" s="204" t="s">
        <v>113</v>
      </c>
      <c r="C13" s="198">
        <v>114.648</v>
      </c>
      <c r="D13" s="199">
        <v>82.158000000000001</v>
      </c>
      <c r="E13" s="200">
        <v>347.70509700000002</v>
      </c>
      <c r="F13" s="199">
        <v>342.46714800000001</v>
      </c>
      <c r="G13" s="201">
        <v>0.11899999999999999</v>
      </c>
      <c r="H13" s="202">
        <v>9.6000000000000002E-2</v>
      </c>
      <c r="I13" s="200">
        <v>7454</v>
      </c>
      <c r="J13" s="203">
        <v>5459</v>
      </c>
    </row>
    <row r="14" spans="2:10">
      <c r="B14" s="204" t="s">
        <v>114</v>
      </c>
      <c r="C14" s="198">
        <v>164.85499999999999</v>
      </c>
      <c r="D14" s="199">
        <v>125.955</v>
      </c>
      <c r="E14" s="200">
        <v>745.66189599999996</v>
      </c>
      <c r="F14" s="199">
        <v>729.46062399999994</v>
      </c>
      <c r="G14" s="201">
        <v>0.13</v>
      </c>
      <c r="H14" s="202">
        <v>0.113</v>
      </c>
      <c r="I14" s="200">
        <v>8169</v>
      </c>
      <c r="J14" s="203">
        <v>6104</v>
      </c>
    </row>
    <row r="15" spans="2:10">
      <c r="B15" s="204" t="s">
        <v>115</v>
      </c>
      <c r="C15" s="198">
        <v>266.43900000000002</v>
      </c>
      <c r="D15" s="199">
        <v>187.83600000000001</v>
      </c>
      <c r="E15" s="200">
        <v>2042.311557</v>
      </c>
      <c r="F15" s="199">
        <v>2066.7761869999999</v>
      </c>
      <c r="G15" s="201">
        <v>7.9000000000000001E-2</v>
      </c>
      <c r="H15" s="202">
        <v>7.9000000000000001E-2</v>
      </c>
      <c r="I15" s="200">
        <v>509</v>
      </c>
      <c r="J15" s="203">
        <v>367</v>
      </c>
    </row>
    <row r="16" spans="2:10" ht="15" thickBot="1">
      <c r="B16" s="205" t="s">
        <v>116</v>
      </c>
      <c r="C16" s="206">
        <v>155.011</v>
      </c>
      <c r="D16" s="207">
        <v>116.77</v>
      </c>
      <c r="E16" s="208">
        <v>4849.0174430000006</v>
      </c>
      <c r="F16" s="207">
        <v>4123.7887979999996</v>
      </c>
      <c r="G16" s="209">
        <v>8.4000000000000005E-2</v>
      </c>
      <c r="H16" s="210">
        <v>9.6000000000000002E-2</v>
      </c>
      <c r="I16" s="208">
        <v>292</v>
      </c>
      <c r="J16" s="211">
        <v>210</v>
      </c>
    </row>
    <row r="17" spans="2:10" ht="15.75" thickTop="1" thickBot="1">
      <c r="B17" s="185" t="s">
        <v>117</v>
      </c>
      <c r="C17" s="186">
        <v>407.79199999999997</v>
      </c>
      <c r="D17" s="187">
        <v>325.73700000000002</v>
      </c>
      <c r="E17" s="187">
        <v>1175.70391</v>
      </c>
      <c r="F17" s="187">
        <v>1180.8436770000001</v>
      </c>
      <c r="G17" s="188">
        <v>0.123</v>
      </c>
      <c r="H17" s="212">
        <v>0.107</v>
      </c>
      <c r="I17" s="187">
        <v>1742</v>
      </c>
      <c r="J17" s="189">
        <v>1271</v>
      </c>
    </row>
    <row r="18" spans="2:10" ht="15.75" thickTop="1" thickBot="1">
      <c r="B18" s="213" t="s">
        <v>7</v>
      </c>
      <c r="C18" s="214">
        <v>23212.436000000002</v>
      </c>
      <c r="D18" s="215">
        <v>22387.040000000001</v>
      </c>
      <c r="E18" s="215">
        <v>1421.0648160000001</v>
      </c>
      <c r="F18" s="215">
        <v>1352.7501560000001</v>
      </c>
      <c r="G18" s="216">
        <v>9.1999999999999998E-2</v>
      </c>
      <c r="H18" s="217">
        <v>0.09</v>
      </c>
      <c r="I18" s="215">
        <v>44910</v>
      </c>
      <c r="J18" s="218">
        <v>38826</v>
      </c>
    </row>
  </sheetData>
  <mergeCells count="7">
    <mergeCell ref="I2:J2"/>
    <mergeCell ref="B4:J4"/>
    <mergeCell ref="B6:B7"/>
    <mergeCell ref="C6:D6"/>
    <mergeCell ref="E6:F6"/>
    <mergeCell ref="G6:H6"/>
    <mergeCell ref="I6:J6"/>
  </mergeCells>
  <pageMargins left="0.35433070866141736" right="0.31496062992125984" top="0.74803149606299213" bottom="0.74803149606299213" header="0.31496062992125984" footer="0.31496062992125984"/>
  <pageSetup paperSize="9" scale="80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Y33"/>
  <sheetViews>
    <sheetView workbookViewId="0"/>
  </sheetViews>
  <sheetFormatPr defaultRowHeight="12.75"/>
  <cols>
    <col min="1" max="1" width="29.42578125" style="220" customWidth="1"/>
    <col min="2" max="2" width="8.42578125" style="220" bestFit="1" customWidth="1"/>
    <col min="3" max="3" width="10.140625" style="220" bestFit="1" customWidth="1"/>
    <col min="4" max="4" width="9" style="220" bestFit="1" customWidth="1"/>
    <col min="5" max="6" width="8.42578125" style="220" bestFit="1" customWidth="1"/>
    <col min="7" max="7" width="9.140625" style="220" bestFit="1" customWidth="1"/>
    <col min="8" max="10" width="8.42578125" style="220" bestFit="1" customWidth="1"/>
    <col min="11" max="11" width="9.140625" style="220" bestFit="1" customWidth="1"/>
    <col min="12" max="14" width="8.42578125" style="220" bestFit="1" customWidth="1"/>
    <col min="15" max="15" width="9.140625" style="220" bestFit="1" customWidth="1"/>
    <col min="16" max="18" width="8.42578125" style="220" bestFit="1" customWidth="1"/>
    <col min="19" max="19" width="9.140625" style="220" bestFit="1" customWidth="1"/>
    <col min="20" max="20" width="8.42578125" style="220" bestFit="1" customWidth="1"/>
    <col min="21" max="21" width="9.140625" style="220" bestFit="1" customWidth="1"/>
    <col min="22" max="22" width="8.42578125" style="220" bestFit="1" customWidth="1"/>
    <col min="23" max="24" width="11.5703125" style="220" bestFit="1" customWidth="1"/>
    <col min="25" max="25" width="8.42578125" style="220" bestFit="1" customWidth="1"/>
    <col min="26" max="195" width="9.140625" style="220"/>
    <col min="196" max="196" width="8" style="220" customWidth="1"/>
    <col min="197" max="197" width="0" style="220" hidden="1" customWidth="1"/>
    <col min="198" max="198" width="29.42578125" style="220" customWidth="1"/>
    <col min="199" max="199" width="8.42578125" style="220" bestFit="1" customWidth="1"/>
    <col min="200" max="200" width="10.140625" style="220" bestFit="1" customWidth="1"/>
    <col min="201" max="201" width="9" style="220" bestFit="1" customWidth="1"/>
    <col min="202" max="203" width="8.42578125" style="220" bestFit="1" customWidth="1"/>
    <col min="204" max="204" width="9.140625" style="220" bestFit="1" customWidth="1"/>
    <col min="205" max="207" width="8.42578125" style="220" bestFit="1" customWidth="1"/>
    <col min="208" max="208" width="9.140625" style="220" bestFit="1" customWidth="1"/>
    <col min="209" max="211" width="8.42578125" style="220" bestFit="1" customWidth="1"/>
    <col min="212" max="212" width="9.140625" style="220" bestFit="1" customWidth="1"/>
    <col min="213" max="215" width="8.42578125" style="220" bestFit="1" customWidth="1"/>
    <col min="216" max="216" width="9.140625" style="220" bestFit="1" customWidth="1"/>
    <col min="217" max="217" width="8.42578125" style="220" bestFit="1" customWidth="1"/>
    <col min="218" max="218" width="9.140625" style="220" bestFit="1" customWidth="1"/>
    <col min="219" max="219" width="8.42578125" style="220" bestFit="1" customWidth="1"/>
    <col min="220" max="221" width="11.5703125" style="220" bestFit="1" customWidth="1"/>
    <col min="222" max="222" width="8.42578125" style="220" bestFit="1" customWidth="1"/>
    <col min="223" max="224" width="11.5703125" style="220" bestFit="1" customWidth="1"/>
    <col min="225" max="225" width="9.140625" style="220"/>
    <col min="226" max="227" width="11.5703125" style="220" bestFit="1" customWidth="1"/>
    <col min="228" max="231" width="9.140625" style="220"/>
    <col min="232" max="232" width="11.5703125" style="220" bestFit="1" customWidth="1"/>
    <col min="233" max="451" width="9.140625" style="220"/>
    <col min="452" max="452" width="8" style="220" customWidth="1"/>
    <col min="453" max="453" width="0" style="220" hidden="1" customWidth="1"/>
    <col min="454" max="454" width="29.42578125" style="220" customWidth="1"/>
    <col min="455" max="455" width="8.42578125" style="220" bestFit="1" customWidth="1"/>
    <col min="456" max="456" width="10.140625" style="220" bestFit="1" customWidth="1"/>
    <col min="457" max="457" width="9" style="220" bestFit="1" customWidth="1"/>
    <col min="458" max="459" width="8.42578125" style="220" bestFit="1" customWidth="1"/>
    <col min="460" max="460" width="9.140625" style="220" bestFit="1" customWidth="1"/>
    <col min="461" max="463" width="8.42578125" style="220" bestFit="1" customWidth="1"/>
    <col min="464" max="464" width="9.140625" style="220" bestFit="1" customWidth="1"/>
    <col min="465" max="467" width="8.42578125" style="220" bestFit="1" customWidth="1"/>
    <col min="468" max="468" width="9.140625" style="220" bestFit="1" customWidth="1"/>
    <col min="469" max="471" width="8.42578125" style="220" bestFit="1" customWidth="1"/>
    <col min="472" max="472" width="9.140625" style="220" bestFit="1" customWidth="1"/>
    <col min="473" max="473" width="8.42578125" style="220" bestFit="1" customWidth="1"/>
    <col min="474" max="474" width="9.140625" style="220" bestFit="1" customWidth="1"/>
    <col min="475" max="475" width="8.42578125" style="220" bestFit="1" customWidth="1"/>
    <col min="476" max="477" width="11.5703125" style="220" bestFit="1" customWidth="1"/>
    <col min="478" max="478" width="8.42578125" style="220" bestFit="1" customWidth="1"/>
    <col min="479" max="480" width="11.5703125" style="220" bestFit="1" customWidth="1"/>
    <col min="481" max="481" width="9.140625" style="220"/>
    <col min="482" max="483" width="11.5703125" style="220" bestFit="1" customWidth="1"/>
    <col min="484" max="487" width="9.140625" style="220"/>
    <col min="488" max="488" width="11.5703125" style="220" bestFit="1" customWidth="1"/>
    <col min="489" max="707" width="9.140625" style="220"/>
    <col min="708" max="708" width="8" style="220" customWidth="1"/>
    <col min="709" max="709" width="0" style="220" hidden="1" customWidth="1"/>
    <col min="710" max="710" width="29.42578125" style="220" customWidth="1"/>
    <col min="711" max="711" width="8.42578125" style="220" bestFit="1" customWidth="1"/>
    <col min="712" max="712" width="10.140625" style="220" bestFit="1" customWidth="1"/>
    <col min="713" max="713" width="9" style="220" bestFit="1" customWidth="1"/>
    <col min="714" max="715" width="8.42578125" style="220" bestFit="1" customWidth="1"/>
    <col min="716" max="716" width="9.140625" style="220" bestFit="1" customWidth="1"/>
    <col min="717" max="719" width="8.42578125" style="220" bestFit="1" customWidth="1"/>
    <col min="720" max="720" width="9.140625" style="220" bestFit="1" customWidth="1"/>
    <col min="721" max="723" width="8.42578125" style="220" bestFit="1" customWidth="1"/>
    <col min="724" max="724" width="9.140625" style="220" bestFit="1" customWidth="1"/>
    <col min="725" max="727" width="8.42578125" style="220" bestFit="1" customWidth="1"/>
    <col min="728" max="728" width="9.140625" style="220" bestFit="1" customWidth="1"/>
    <col min="729" max="729" width="8.42578125" style="220" bestFit="1" customWidth="1"/>
    <col min="730" max="730" width="9.140625" style="220" bestFit="1" customWidth="1"/>
    <col min="731" max="731" width="8.42578125" style="220" bestFit="1" customWidth="1"/>
    <col min="732" max="733" width="11.5703125" style="220" bestFit="1" customWidth="1"/>
    <col min="734" max="734" width="8.42578125" style="220" bestFit="1" customWidth="1"/>
    <col min="735" max="736" width="11.5703125" style="220" bestFit="1" customWidth="1"/>
    <col min="737" max="737" width="9.140625" style="220"/>
    <col min="738" max="739" width="11.5703125" style="220" bestFit="1" customWidth="1"/>
    <col min="740" max="743" width="9.140625" style="220"/>
    <col min="744" max="744" width="11.5703125" style="220" bestFit="1" customWidth="1"/>
    <col min="745" max="963" width="9.140625" style="220"/>
    <col min="964" max="964" width="8" style="220" customWidth="1"/>
    <col min="965" max="965" width="0" style="220" hidden="1" customWidth="1"/>
    <col min="966" max="966" width="29.42578125" style="220" customWidth="1"/>
    <col min="967" max="967" width="8.42578125" style="220" bestFit="1" customWidth="1"/>
    <col min="968" max="968" width="10.140625" style="220" bestFit="1" customWidth="1"/>
    <col min="969" max="969" width="9" style="220" bestFit="1" customWidth="1"/>
    <col min="970" max="971" width="8.42578125" style="220" bestFit="1" customWidth="1"/>
    <col min="972" max="972" width="9.140625" style="220" bestFit="1" customWidth="1"/>
    <col min="973" max="975" width="8.42578125" style="220" bestFit="1" customWidth="1"/>
    <col min="976" max="976" width="9.140625" style="220" bestFit="1" customWidth="1"/>
    <col min="977" max="979" width="8.42578125" style="220" bestFit="1" customWidth="1"/>
    <col min="980" max="980" width="9.140625" style="220" bestFit="1" customWidth="1"/>
    <col min="981" max="983" width="8.42578125" style="220" bestFit="1" customWidth="1"/>
    <col min="984" max="984" width="9.140625" style="220" bestFit="1" customWidth="1"/>
    <col min="985" max="985" width="8.42578125" style="220" bestFit="1" customWidth="1"/>
    <col min="986" max="986" width="9.140625" style="220" bestFit="1" customWidth="1"/>
    <col min="987" max="987" width="8.42578125" style="220" bestFit="1" customWidth="1"/>
    <col min="988" max="989" width="11.5703125" style="220" bestFit="1" customWidth="1"/>
    <col min="990" max="990" width="8.42578125" style="220" bestFit="1" customWidth="1"/>
    <col min="991" max="992" width="11.5703125" style="220" bestFit="1" customWidth="1"/>
    <col min="993" max="993" width="9.140625" style="220"/>
    <col min="994" max="995" width="11.5703125" style="220" bestFit="1" customWidth="1"/>
    <col min="996" max="999" width="9.140625" style="220"/>
    <col min="1000" max="1000" width="11.5703125" style="220" bestFit="1" customWidth="1"/>
    <col min="1001" max="1219" width="9.140625" style="220"/>
    <col min="1220" max="1220" width="8" style="220" customWidth="1"/>
    <col min="1221" max="1221" width="0" style="220" hidden="1" customWidth="1"/>
    <col min="1222" max="1222" width="29.42578125" style="220" customWidth="1"/>
    <col min="1223" max="1223" width="8.42578125" style="220" bestFit="1" customWidth="1"/>
    <col min="1224" max="1224" width="10.140625" style="220" bestFit="1" customWidth="1"/>
    <col min="1225" max="1225" width="9" style="220" bestFit="1" customWidth="1"/>
    <col min="1226" max="1227" width="8.42578125" style="220" bestFit="1" customWidth="1"/>
    <col min="1228" max="1228" width="9.140625" style="220" bestFit="1" customWidth="1"/>
    <col min="1229" max="1231" width="8.42578125" style="220" bestFit="1" customWidth="1"/>
    <col min="1232" max="1232" width="9.140625" style="220" bestFit="1" customWidth="1"/>
    <col min="1233" max="1235" width="8.42578125" style="220" bestFit="1" customWidth="1"/>
    <col min="1236" max="1236" width="9.140625" style="220" bestFit="1" customWidth="1"/>
    <col min="1237" max="1239" width="8.42578125" style="220" bestFit="1" customWidth="1"/>
    <col min="1240" max="1240" width="9.140625" style="220" bestFit="1" customWidth="1"/>
    <col min="1241" max="1241" width="8.42578125" style="220" bestFit="1" customWidth="1"/>
    <col min="1242" max="1242" width="9.140625" style="220" bestFit="1" customWidth="1"/>
    <col min="1243" max="1243" width="8.42578125" style="220" bestFit="1" customWidth="1"/>
    <col min="1244" max="1245" width="11.5703125" style="220" bestFit="1" customWidth="1"/>
    <col min="1246" max="1246" width="8.42578125" style="220" bestFit="1" customWidth="1"/>
    <col min="1247" max="1248" width="11.5703125" style="220" bestFit="1" customWidth="1"/>
    <col min="1249" max="1249" width="9.140625" style="220"/>
    <col min="1250" max="1251" width="11.5703125" style="220" bestFit="1" customWidth="1"/>
    <col min="1252" max="1255" width="9.140625" style="220"/>
    <col min="1256" max="1256" width="11.5703125" style="220" bestFit="1" customWidth="1"/>
    <col min="1257" max="1475" width="9.140625" style="220"/>
    <col min="1476" max="1476" width="8" style="220" customWidth="1"/>
    <col min="1477" max="1477" width="0" style="220" hidden="1" customWidth="1"/>
    <col min="1478" max="1478" width="29.42578125" style="220" customWidth="1"/>
    <col min="1479" max="1479" width="8.42578125" style="220" bestFit="1" customWidth="1"/>
    <col min="1480" max="1480" width="10.140625" style="220" bestFit="1" customWidth="1"/>
    <col min="1481" max="1481" width="9" style="220" bestFit="1" customWidth="1"/>
    <col min="1482" max="1483" width="8.42578125" style="220" bestFit="1" customWidth="1"/>
    <col min="1484" max="1484" width="9.140625" style="220" bestFit="1" customWidth="1"/>
    <col min="1485" max="1487" width="8.42578125" style="220" bestFit="1" customWidth="1"/>
    <col min="1488" max="1488" width="9.140625" style="220" bestFit="1" customWidth="1"/>
    <col min="1489" max="1491" width="8.42578125" style="220" bestFit="1" customWidth="1"/>
    <col min="1492" max="1492" width="9.140625" style="220" bestFit="1" customWidth="1"/>
    <col min="1493" max="1495" width="8.42578125" style="220" bestFit="1" customWidth="1"/>
    <col min="1496" max="1496" width="9.140625" style="220" bestFit="1" customWidth="1"/>
    <col min="1497" max="1497" width="8.42578125" style="220" bestFit="1" customWidth="1"/>
    <col min="1498" max="1498" width="9.140625" style="220" bestFit="1" customWidth="1"/>
    <col min="1499" max="1499" width="8.42578125" style="220" bestFit="1" customWidth="1"/>
    <col min="1500" max="1501" width="11.5703125" style="220" bestFit="1" customWidth="1"/>
    <col min="1502" max="1502" width="8.42578125" style="220" bestFit="1" customWidth="1"/>
    <col min="1503" max="1504" width="11.5703125" style="220" bestFit="1" customWidth="1"/>
    <col min="1505" max="1505" width="9.140625" style="220"/>
    <col min="1506" max="1507" width="11.5703125" style="220" bestFit="1" customWidth="1"/>
    <col min="1508" max="1511" width="9.140625" style="220"/>
    <col min="1512" max="1512" width="11.5703125" style="220" bestFit="1" customWidth="1"/>
    <col min="1513" max="1731" width="9.140625" style="220"/>
    <col min="1732" max="1732" width="8" style="220" customWidth="1"/>
    <col min="1733" max="1733" width="0" style="220" hidden="1" customWidth="1"/>
    <col min="1734" max="1734" width="29.42578125" style="220" customWidth="1"/>
    <col min="1735" max="1735" width="8.42578125" style="220" bestFit="1" customWidth="1"/>
    <col min="1736" max="1736" width="10.140625" style="220" bestFit="1" customWidth="1"/>
    <col min="1737" max="1737" width="9" style="220" bestFit="1" customWidth="1"/>
    <col min="1738" max="1739" width="8.42578125" style="220" bestFit="1" customWidth="1"/>
    <col min="1740" max="1740" width="9.140625" style="220" bestFit="1" customWidth="1"/>
    <col min="1741" max="1743" width="8.42578125" style="220" bestFit="1" customWidth="1"/>
    <col min="1744" max="1744" width="9.140625" style="220" bestFit="1" customWidth="1"/>
    <col min="1745" max="1747" width="8.42578125" style="220" bestFit="1" customWidth="1"/>
    <col min="1748" max="1748" width="9.140625" style="220" bestFit="1" customWidth="1"/>
    <col min="1749" max="1751" width="8.42578125" style="220" bestFit="1" customWidth="1"/>
    <col min="1752" max="1752" width="9.140625" style="220" bestFit="1" customWidth="1"/>
    <col min="1753" max="1753" width="8.42578125" style="220" bestFit="1" customWidth="1"/>
    <col min="1754" max="1754" width="9.140625" style="220" bestFit="1" customWidth="1"/>
    <col min="1755" max="1755" width="8.42578125" style="220" bestFit="1" customWidth="1"/>
    <col min="1756" max="1757" width="11.5703125" style="220" bestFit="1" customWidth="1"/>
    <col min="1758" max="1758" width="8.42578125" style="220" bestFit="1" customWidth="1"/>
    <col min="1759" max="1760" width="11.5703125" style="220" bestFit="1" customWidth="1"/>
    <col min="1761" max="1761" width="9.140625" style="220"/>
    <col min="1762" max="1763" width="11.5703125" style="220" bestFit="1" customWidth="1"/>
    <col min="1764" max="1767" width="9.140625" style="220"/>
    <col min="1768" max="1768" width="11.5703125" style="220" bestFit="1" customWidth="1"/>
    <col min="1769" max="1987" width="9.140625" style="220"/>
    <col min="1988" max="1988" width="8" style="220" customWidth="1"/>
    <col min="1989" max="1989" width="0" style="220" hidden="1" customWidth="1"/>
    <col min="1990" max="1990" width="29.42578125" style="220" customWidth="1"/>
    <col min="1991" max="1991" width="8.42578125" style="220" bestFit="1" customWidth="1"/>
    <col min="1992" max="1992" width="10.140625" style="220" bestFit="1" customWidth="1"/>
    <col min="1993" max="1993" width="9" style="220" bestFit="1" customWidth="1"/>
    <col min="1994" max="1995" width="8.42578125" style="220" bestFit="1" customWidth="1"/>
    <col min="1996" max="1996" width="9.140625" style="220" bestFit="1" customWidth="1"/>
    <col min="1997" max="1999" width="8.42578125" style="220" bestFit="1" customWidth="1"/>
    <col min="2000" max="2000" width="9.140625" style="220" bestFit="1" customWidth="1"/>
    <col min="2001" max="2003" width="8.42578125" style="220" bestFit="1" customWidth="1"/>
    <col min="2004" max="2004" width="9.140625" style="220" bestFit="1" customWidth="1"/>
    <col min="2005" max="2007" width="8.42578125" style="220" bestFit="1" customWidth="1"/>
    <col min="2008" max="2008" width="9.140625" style="220" bestFit="1" customWidth="1"/>
    <col min="2009" max="2009" width="8.42578125" style="220" bestFit="1" customWidth="1"/>
    <col min="2010" max="2010" width="9.140625" style="220" bestFit="1" customWidth="1"/>
    <col min="2011" max="2011" width="8.42578125" style="220" bestFit="1" customWidth="1"/>
    <col min="2012" max="2013" width="11.5703125" style="220" bestFit="1" customWidth="1"/>
    <col min="2014" max="2014" width="8.42578125" style="220" bestFit="1" customWidth="1"/>
    <col min="2015" max="2016" width="11.5703125" style="220" bestFit="1" customWidth="1"/>
    <col min="2017" max="2017" width="9.140625" style="220"/>
    <col min="2018" max="2019" width="11.5703125" style="220" bestFit="1" customWidth="1"/>
    <col min="2020" max="2023" width="9.140625" style="220"/>
    <col min="2024" max="2024" width="11.5703125" style="220" bestFit="1" customWidth="1"/>
    <col min="2025" max="2243" width="9.140625" style="220"/>
    <col min="2244" max="2244" width="8" style="220" customWidth="1"/>
    <col min="2245" max="2245" width="0" style="220" hidden="1" customWidth="1"/>
    <col min="2246" max="2246" width="29.42578125" style="220" customWidth="1"/>
    <col min="2247" max="2247" width="8.42578125" style="220" bestFit="1" customWidth="1"/>
    <col min="2248" max="2248" width="10.140625" style="220" bestFit="1" customWidth="1"/>
    <col min="2249" max="2249" width="9" style="220" bestFit="1" customWidth="1"/>
    <col min="2250" max="2251" width="8.42578125" style="220" bestFit="1" customWidth="1"/>
    <col min="2252" max="2252" width="9.140625" style="220" bestFit="1" customWidth="1"/>
    <col min="2253" max="2255" width="8.42578125" style="220" bestFit="1" customWidth="1"/>
    <col min="2256" max="2256" width="9.140625" style="220" bestFit="1" customWidth="1"/>
    <col min="2257" max="2259" width="8.42578125" style="220" bestFit="1" customWidth="1"/>
    <col min="2260" max="2260" width="9.140625" style="220" bestFit="1" customWidth="1"/>
    <col min="2261" max="2263" width="8.42578125" style="220" bestFit="1" customWidth="1"/>
    <col min="2264" max="2264" width="9.140625" style="220" bestFit="1" customWidth="1"/>
    <col min="2265" max="2265" width="8.42578125" style="220" bestFit="1" customWidth="1"/>
    <col min="2266" max="2266" width="9.140625" style="220" bestFit="1" customWidth="1"/>
    <col min="2267" max="2267" width="8.42578125" style="220" bestFit="1" customWidth="1"/>
    <col min="2268" max="2269" width="11.5703125" style="220" bestFit="1" customWidth="1"/>
    <col min="2270" max="2270" width="8.42578125" style="220" bestFit="1" customWidth="1"/>
    <col min="2271" max="2272" width="11.5703125" style="220" bestFit="1" customWidth="1"/>
    <col min="2273" max="2273" width="9.140625" style="220"/>
    <col min="2274" max="2275" width="11.5703125" style="220" bestFit="1" customWidth="1"/>
    <col min="2276" max="2279" width="9.140625" style="220"/>
    <col min="2280" max="2280" width="11.5703125" style="220" bestFit="1" customWidth="1"/>
    <col min="2281" max="2499" width="9.140625" style="220"/>
    <col min="2500" max="2500" width="8" style="220" customWidth="1"/>
    <col min="2501" max="2501" width="0" style="220" hidden="1" customWidth="1"/>
    <col min="2502" max="2502" width="29.42578125" style="220" customWidth="1"/>
    <col min="2503" max="2503" width="8.42578125" style="220" bestFit="1" customWidth="1"/>
    <col min="2504" max="2504" width="10.140625" style="220" bestFit="1" customWidth="1"/>
    <col min="2505" max="2505" width="9" style="220" bestFit="1" customWidth="1"/>
    <col min="2506" max="2507" width="8.42578125" style="220" bestFit="1" customWidth="1"/>
    <col min="2508" max="2508" width="9.140625" style="220" bestFit="1" customWidth="1"/>
    <col min="2509" max="2511" width="8.42578125" style="220" bestFit="1" customWidth="1"/>
    <col min="2512" max="2512" width="9.140625" style="220" bestFit="1" customWidth="1"/>
    <col min="2513" max="2515" width="8.42578125" style="220" bestFit="1" customWidth="1"/>
    <col min="2516" max="2516" width="9.140625" style="220" bestFit="1" customWidth="1"/>
    <col min="2517" max="2519" width="8.42578125" style="220" bestFit="1" customWidth="1"/>
    <col min="2520" max="2520" width="9.140625" style="220" bestFit="1" customWidth="1"/>
    <col min="2521" max="2521" width="8.42578125" style="220" bestFit="1" customWidth="1"/>
    <col min="2522" max="2522" width="9.140625" style="220" bestFit="1" customWidth="1"/>
    <col min="2523" max="2523" width="8.42578125" style="220" bestFit="1" customWidth="1"/>
    <col min="2524" max="2525" width="11.5703125" style="220" bestFit="1" customWidth="1"/>
    <col min="2526" max="2526" width="8.42578125" style="220" bestFit="1" customWidth="1"/>
    <col min="2527" max="2528" width="11.5703125" style="220" bestFit="1" customWidth="1"/>
    <col min="2529" max="2529" width="9.140625" style="220"/>
    <col min="2530" max="2531" width="11.5703125" style="220" bestFit="1" customWidth="1"/>
    <col min="2532" max="2535" width="9.140625" style="220"/>
    <col min="2536" max="2536" width="11.5703125" style="220" bestFit="1" customWidth="1"/>
    <col min="2537" max="2755" width="9.140625" style="220"/>
    <col min="2756" max="2756" width="8" style="220" customWidth="1"/>
    <col min="2757" max="2757" width="0" style="220" hidden="1" customWidth="1"/>
    <col min="2758" max="2758" width="29.42578125" style="220" customWidth="1"/>
    <col min="2759" max="2759" width="8.42578125" style="220" bestFit="1" customWidth="1"/>
    <col min="2760" max="2760" width="10.140625" style="220" bestFit="1" customWidth="1"/>
    <col min="2761" max="2761" width="9" style="220" bestFit="1" customWidth="1"/>
    <col min="2762" max="2763" width="8.42578125" style="220" bestFit="1" customWidth="1"/>
    <col min="2764" max="2764" width="9.140625" style="220" bestFit="1" customWidth="1"/>
    <col min="2765" max="2767" width="8.42578125" style="220" bestFit="1" customWidth="1"/>
    <col min="2768" max="2768" width="9.140625" style="220" bestFit="1" customWidth="1"/>
    <col min="2769" max="2771" width="8.42578125" style="220" bestFit="1" customWidth="1"/>
    <col min="2772" max="2772" width="9.140625" style="220" bestFit="1" customWidth="1"/>
    <col min="2773" max="2775" width="8.42578125" style="220" bestFit="1" customWidth="1"/>
    <col min="2776" max="2776" width="9.140625" style="220" bestFit="1" customWidth="1"/>
    <col min="2777" max="2777" width="8.42578125" style="220" bestFit="1" customWidth="1"/>
    <col min="2778" max="2778" width="9.140625" style="220" bestFit="1" customWidth="1"/>
    <col min="2779" max="2779" width="8.42578125" style="220" bestFit="1" customWidth="1"/>
    <col min="2780" max="2781" width="11.5703125" style="220" bestFit="1" customWidth="1"/>
    <col min="2782" max="2782" width="8.42578125" style="220" bestFit="1" customWidth="1"/>
    <col min="2783" max="2784" width="11.5703125" style="220" bestFit="1" customWidth="1"/>
    <col min="2785" max="2785" width="9.140625" style="220"/>
    <col min="2786" max="2787" width="11.5703125" style="220" bestFit="1" customWidth="1"/>
    <col min="2788" max="2791" width="9.140625" style="220"/>
    <col min="2792" max="2792" width="11.5703125" style="220" bestFit="1" customWidth="1"/>
    <col min="2793" max="3011" width="9.140625" style="220"/>
    <col min="3012" max="3012" width="8" style="220" customWidth="1"/>
    <col min="3013" max="3013" width="0" style="220" hidden="1" customWidth="1"/>
    <col min="3014" max="3014" width="29.42578125" style="220" customWidth="1"/>
    <col min="3015" max="3015" width="8.42578125" style="220" bestFit="1" customWidth="1"/>
    <col min="3016" max="3016" width="10.140625" style="220" bestFit="1" customWidth="1"/>
    <col min="3017" max="3017" width="9" style="220" bestFit="1" customWidth="1"/>
    <col min="3018" max="3019" width="8.42578125" style="220" bestFit="1" customWidth="1"/>
    <col min="3020" max="3020" width="9.140625" style="220" bestFit="1" customWidth="1"/>
    <col min="3021" max="3023" width="8.42578125" style="220" bestFit="1" customWidth="1"/>
    <col min="3024" max="3024" width="9.140625" style="220" bestFit="1" customWidth="1"/>
    <col min="3025" max="3027" width="8.42578125" style="220" bestFit="1" customWidth="1"/>
    <col min="3028" max="3028" width="9.140625" style="220" bestFit="1" customWidth="1"/>
    <col min="3029" max="3031" width="8.42578125" style="220" bestFit="1" customWidth="1"/>
    <col min="3032" max="3032" width="9.140625" style="220" bestFit="1" customWidth="1"/>
    <col min="3033" max="3033" width="8.42578125" style="220" bestFit="1" customWidth="1"/>
    <col min="3034" max="3034" width="9.140625" style="220" bestFit="1" customWidth="1"/>
    <col min="3035" max="3035" width="8.42578125" style="220" bestFit="1" customWidth="1"/>
    <col min="3036" max="3037" width="11.5703125" style="220" bestFit="1" customWidth="1"/>
    <col min="3038" max="3038" width="8.42578125" style="220" bestFit="1" customWidth="1"/>
    <col min="3039" max="3040" width="11.5703125" style="220" bestFit="1" customWidth="1"/>
    <col min="3041" max="3041" width="9.140625" style="220"/>
    <col min="3042" max="3043" width="11.5703125" style="220" bestFit="1" customWidth="1"/>
    <col min="3044" max="3047" width="9.140625" style="220"/>
    <col min="3048" max="3048" width="11.5703125" style="220" bestFit="1" customWidth="1"/>
    <col min="3049" max="3267" width="9.140625" style="220"/>
    <col min="3268" max="3268" width="8" style="220" customWidth="1"/>
    <col min="3269" max="3269" width="0" style="220" hidden="1" customWidth="1"/>
    <col min="3270" max="3270" width="29.42578125" style="220" customWidth="1"/>
    <col min="3271" max="3271" width="8.42578125" style="220" bestFit="1" customWidth="1"/>
    <col min="3272" max="3272" width="10.140625" style="220" bestFit="1" customWidth="1"/>
    <col min="3273" max="3273" width="9" style="220" bestFit="1" customWidth="1"/>
    <col min="3274" max="3275" width="8.42578125" style="220" bestFit="1" customWidth="1"/>
    <col min="3276" max="3276" width="9.140625" style="220" bestFit="1" customWidth="1"/>
    <col min="3277" max="3279" width="8.42578125" style="220" bestFit="1" customWidth="1"/>
    <col min="3280" max="3280" width="9.140625" style="220" bestFit="1" customWidth="1"/>
    <col min="3281" max="3283" width="8.42578125" style="220" bestFit="1" customWidth="1"/>
    <col min="3284" max="3284" width="9.140625" style="220" bestFit="1" customWidth="1"/>
    <col min="3285" max="3287" width="8.42578125" style="220" bestFit="1" customWidth="1"/>
    <col min="3288" max="3288" width="9.140625" style="220" bestFit="1" customWidth="1"/>
    <col min="3289" max="3289" width="8.42578125" style="220" bestFit="1" customWidth="1"/>
    <col min="3290" max="3290" width="9.140625" style="220" bestFit="1" customWidth="1"/>
    <col min="3291" max="3291" width="8.42578125" style="220" bestFit="1" customWidth="1"/>
    <col min="3292" max="3293" width="11.5703125" style="220" bestFit="1" customWidth="1"/>
    <col min="3294" max="3294" width="8.42578125" style="220" bestFit="1" customWidth="1"/>
    <col min="3295" max="3296" width="11.5703125" style="220" bestFit="1" customWidth="1"/>
    <col min="3297" max="3297" width="9.140625" style="220"/>
    <col min="3298" max="3299" width="11.5703125" style="220" bestFit="1" customWidth="1"/>
    <col min="3300" max="3303" width="9.140625" style="220"/>
    <col min="3304" max="3304" width="11.5703125" style="220" bestFit="1" customWidth="1"/>
    <col min="3305" max="3523" width="9.140625" style="220"/>
    <col min="3524" max="3524" width="8" style="220" customWidth="1"/>
    <col min="3525" max="3525" width="0" style="220" hidden="1" customWidth="1"/>
    <col min="3526" max="3526" width="29.42578125" style="220" customWidth="1"/>
    <col min="3527" max="3527" width="8.42578125" style="220" bestFit="1" customWidth="1"/>
    <col min="3528" max="3528" width="10.140625" style="220" bestFit="1" customWidth="1"/>
    <col min="3529" max="3529" width="9" style="220" bestFit="1" customWidth="1"/>
    <col min="3530" max="3531" width="8.42578125" style="220" bestFit="1" customWidth="1"/>
    <col min="3532" max="3532" width="9.140625" style="220" bestFit="1" customWidth="1"/>
    <col min="3533" max="3535" width="8.42578125" style="220" bestFit="1" customWidth="1"/>
    <col min="3536" max="3536" width="9.140625" style="220" bestFit="1" customWidth="1"/>
    <col min="3537" max="3539" width="8.42578125" style="220" bestFit="1" customWidth="1"/>
    <col min="3540" max="3540" width="9.140625" style="220" bestFit="1" customWidth="1"/>
    <col min="3541" max="3543" width="8.42578125" style="220" bestFit="1" customWidth="1"/>
    <col min="3544" max="3544" width="9.140625" style="220" bestFit="1" customWidth="1"/>
    <col min="3545" max="3545" width="8.42578125" style="220" bestFit="1" customWidth="1"/>
    <col min="3546" max="3546" width="9.140625" style="220" bestFit="1" customWidth="1"/>
    <col min="3547" max="3547" width="8.42578125" style="220" bestFit="1" customWidth="1"/>
    <col min="3548" max="3549" width="11.5703125" style="220" bestFit="1" customWidth="1"/>
    <col min="3550" max="3550" width="8.42578125" style="220" bestFit="1" customWidth="1"/>
    <col min="3551" max="3552" width="11.5703125" style="220" bestFit="1" customWidth="1"/>
    <col min="3553" max="3553" width="9.140625" style="220"/>
    <col min="3554" max="3555" width="11.5703125" style="220" bestFit="1" customWidth="1"/>
    <col min="3556" max="3559" width="9.140625" style="220"/>
    <col min="3560" max="3560" width="11.5703125" style="220" bestFit="1" customWidth="1"/>
    <col min="3561" max="3779" width="9.140625" style="220"/>
    <col min="3780" max="3780" width="8" style="220" customWidth="1"/>
    <col min="3781" max="3781" width="0" style="220" hidden="1" customWidth="1"/>
    <col min="3782" max="3782" width="29.42578125" style="220" customWidth="1"/>
    <col min="3783" max="3783" width="8.42578125" style="220" bestFit="1" customWidth="1"/>
    <col min="3784" max="3784" width="10.140625" style="220" bestFit="1" customWidth="1"/>
    <col min="3785" max="3785" width="9" style="220" bestFit="1" customWidth="1"/>
    <col min="3786" max="3787" width="8.42578125" style="220" bestFit="1" customWidth="1"/>
    <col min="3788" max="3788" width="9.140625" style="220" bestFit="1" customWidth="1"/>
    <col min="3789" max="3791" width="8.42578125" style="220" bestFit="1" customWidth="1"/>
    <col min="3792" max="3792" width="9.140625" style="220" bestFit="1" customWidth="1"/>
    <col min="3793" max="3795" width="8.42578125" style="220" bestFit="1" customWidth="1"/>
    <col min="3796" max="3796" width="9.140625" style="220" bestFit="1" customWidth="1"/>
    <col min="3797" max="3799" width="8.42578125" style="220" bestFit="1" customWidth="1"/>
    <col min="3800" max="3800" width="9.140625" style="220" bestFit="1" customWidth="1"/>
    <col min="3801" max="3801" width="8.42578125" style="220" bestFit="1" customWidth="1"/>
    <col min="3802" max="3802" width="9.140625" style="220" bestFit="1" customWidth="1"/>
    <col min="3803" max="3803" width="8.42578125" style="220" bestFit="1" customWidth="1"/>
    <col min="3804" max="3805" width="11.5703125" style="220" bestFit="1" customWidth="1"/>
    <col min="3806" max="3806" width="8.42578125" style="220" bestFit="1" customWidth="1"/>
    <col min="3807" max="3808" width="11.5703125" style="220" bestFit="1" customWidth="1"/>
    <col min="3809" max="3809" width="9.140625" style="220"/>
    <col min="3810" max="3811" width="11.5703125" style="220" bestFit="1" customWidth="1"/>
    <col min="3812" max="3815" width="9.140625" style="220"/>
    <col min="3816" max="3816" width="11.5703125" style="220" bestFit="1" customWidth="1"/>
    <col min="3817" max="4035" width="9.140625" style="220"/>
    <col min="4036" max="4036" width="8" style="220" customWidth="1"/>
    <col min="4037" max="4037" width="0" style="220" hidden="1" customWidth="1"/>
    <col min="4038" max="4038" width="29.42578125" style="220" customWidth="1"/>
    <col min="4039" max="4039" width="8.42578125" style="220" bestFit="1" customWidth="1"/>
    <col min="4040" max="4040" width="10.140625" style="220" bestFit="1" customWidth="1"/>
    <col min="4041" max="4041" width="9" style="220" bestFit="1" customWidth="1"/>
    <col min="4042" max="4043" width="8.42578125" style="220" bestFit="1" customWidth="1"/>
    <col min="4044" max="4044" width="9.140625" style="220" bestFit="1" customWidth="1"/>
    <col min="4045" max="4047" width="8.42578125" style="220" bestFit="1" customWidth="1"/>
    <col min="4048" max="4048" width="9.140625" style="220" bestFit="1" customWidth="1"/>
    <col min="4049" max="4051" width="8.42578125" style="220" bestFit="1" customWidth="1"/>
    <col min="4052" max="4052" width="9.140625" style="220" bestFit="1" customWidth="1"/>
    <col min="4053" max="4055" width="8.42578125" style="220" bestFit="1" customWidth="1"/>
    <col min="4056" max="4056" width="9.140625" style="220" bestFit="1" customWidth="1"/>
    <col min="4057" max="4057" width="8.42578125" style="220" bestFit="1" customWidth="1"/>
    <col min="4058" max="4058" width="9.140625" style="220" bestFit="1" customWidth="1"/>
    <col min="4059" max="4059" width="8.42578125" style="220" bestFit="1" customWidth="1"/>
    <col min="4060" max="4061" width="11.5703125" style="220" bestFit="1" customWidth="1"/>
    <col min="4062" max="4062" width="8.42578125" style="220" bestFit="1" customWidth="1"/>
    <col min="4063" max="4064" width="11.5703125" style="220" bestFit="1" customWidth="1"/>
    <col min="4065" max="4065" width="9.140625" style="220"/>
    <col min="4066" max="4067" width="11.5703125" style="220" bestFit="1" customWidth="1"/>
    <col min="4068" max="4071" width="9.140625" style="220"/>
    <col min="4072" max="4072" width="11.5703125" style="220" bestFit="1" customWidth="1"/>
    <col min="4073" max="4291" width="9.140625" style="220"/>
    <col min="4292" max="4292" width="8" style="220" customWidth="1"/>
    <col min="4293" max="4293" width="0" style="220" hidden="1" customWidth="1"/>
    <col min="4294" max="4294" width="29.42578125" style="220" customWidth="1"/>
    <col min="4295" max="4295" width="8.42578125" style="220" bestFit="1" customWidth="1"/>
    <col min="4296" max="4296" width="10.140625" style="220" bestFit="1" customWidth="1"/>
    <col min="4297" max="4297" width="9" style="220" bestFit="1" customWidth="1"/>
    <col min="4298" max="4299" width="8.42578125" style="220" bestFit="1" customWidth="1"/>
    <col min="4300" max="4300" width="9.140625" style="220" bestFit="1" customWidth="1"/>
    <col min="4301" max="4303" width="8.42578125" style="220" bestFit="1" customWidth="1"/>
    <col min="4304" max="4304" width="9.140625" style="220" bestFit="1" customWidth="1"/>
    <col min="4305" max="4307" width="8.42578125" style="220" bestFit="1" customWidth="1"/>
    <col min="4308" max="4308" width="9.140625" style="220" bestFit="1" customWidth="1"/>
    <col min="4309" max="4311" width="8.42578125" style="220" bestFit="1" customWidth="1"/>
    <col min="4312" max="4312" width="9.140625" style="220" bestFit="1" customWidth="1"/>
    <col min="4313" max="4313" width="8.42578125" style="220" bestFit="1" customWidth="1"/>
    <col min="4314" max="4314" width="9.140625" style="220" bestFit="1" customWidth="1"/>
    <col min="4315" max="4315" width="8.42578125" style="220" bestFit="1" customWidth="1"/>
    <col min="4316" max="4317" width="11.5703125" style="220" bestFit="1" customWidth="1"/>
    <col min="4318" max="4318" width="8.42578125" style="220" bestFit="1" customWidth="1"/>
    <col min="4319" max="4320" width="11.5703125" style="220" bestFit="1" customWidth="1"/>
    <col min="4321" max="4321" width="9.140625" style="220"/>
    <col min="4322" max="4323" width="11.5703125" style="220" bestFit="1" customWidth="1"/>
    <col min="4324" max="4327" width="9.140625" style="220"/>
    <col min="4328" max="4328" width="11.5703125" style="220" bestFit="1" customWidth="1"/>
    <col min="4329" max="4547" width="9.140625" style="220"/>
    <col min="4548" max="4548" width="8" style="220" customWidth="1"/>
    <col min="4549" max="4549" width="0" style="220" hidden="1" customWidth="1"/>
    <col min="4550" max="4550" width="29.42578125" style="220" customWidth="1"/>
    <col min="4551" max="4551" width="8.42578125" style="220" bestFit="1" customWidth="1"/>
    <col min="4552" max="4552" width="10.140625" style="220" bestFit="1" customWidth="1"/>
    <col min="4553" max="4553" width="9" style="220" bestFit="1" customWidth="1"/>
    <col min="4554" max="4555" width="8.42578125" style="220" bestFit="1" customWidth="1"/>
    <col min="4556" max="4556" width="9.140625" style="220" bestFit="1" customWidth="1"/>
    <col min="4557" max="4559" width="8.42578125" style="220" bestFit="1" customWidth="1"/>
    <col min="4560" max="4560" width="9.140625" style="220" bestFit="1" customWidth="1"/>
    <col min="4561" max="4563" width="8.42578125" style="220" bestFit="1" customWidth="1"/>
    <col min="4564" max="4564" width="9.140625" style="220" bestFit="1" customWidth="1"/>
    <col min="4565" max="4567" width="8.42578125" style="220" bestFit="1" customWidth="1"/>
    <col min="4568" max="4568" width="9.140625" style="220" bestFit="1" customWidth="1"/>
    <col min="4569" max="4569" width="8.42578125" style="220" bestFit="1" customWidth="1"/>
    <col min="4570" max="4570" width="9.140625" style="220" bestFit="1" customWidth="1"/>
    <col min="4571" max="4571" width="8.42578125" style="220" bestFit="1" customWidth="1"/>
    <col min="4572" max="4573" width="11.5703125" style="220" bestFit="1" customWidth="1"/>
    <col min="4574" max="4574" width="8.42578125" style="220" bestFit="1" customWidth="1"/>
    <col min="4575" max="4576" width="11.5703125" style="220" bestFit="1" customWidth="1"/>
    <col min="4577" max="4577" width="9.140625" style="220"/>
    <col min="4578" max="4579" width="11.5703125" style="220" bestFit="1" customWidth="1"/>
    <col min="4580" max="4583" width="9.140625" style="220"/>
    <col min="4584" max="4584" width="11.5703125" style="220" bestFit="1" customWidth="1"/>
    <col min="4585" max="4803" width="9.140625" style="220"/>
    <col min="4804" max="4804" width="8" style="220" customWidth="1"/>
    <col min="4805" max="4805" width="0" style="220" hidden="1" customWidth="1"/>
    <col min="4806" max="4806" width="29.42578125" style="220" customWidth="1"/>
    <col min="4807" max="4807" width="8.42578125" style="220" bestFit="1" customWidth="1"/>
    <col min="4808" max="4808" width="10.140625" style="220" bestFit="1" customWidth="1"/>
    <col min="4809" max="4809" width="9" style="220" bestFit="1" customWidth="1"/>
    <col min="4810" max="4811" width="8.42578125" style="220" bestFit="1" customWidth="1"/>
    <col min="4812" max="4812" width="9.140625" style="220" bestFit="1" customWidth="1"/>
    <col min="4813" max="4815" width="8.42578125" style="220" bestFit="1" customWidth="1"/>
    <col min="4816" max="4816" width="9.140625" style="220" bestFit="1" customWidth="1"/>
    <col min="4817" max="4819" width="8.42578125" style="220" bestFit="1" customWidth="1"/>
    <col min="4820" max="4820" width="9.140625" style="220" bestFit="1" customWidth="1"/>
    <col min="4821" max="4823" width="8.42578125" style="220" bestFit="1" customWidth="1"/>
    <col min="4824" max="4824" width="9.140625" style="220" bestFit="1" customWidth="1"/>
    <col min="4825" max="4825" width="8.42578125" style="220" bestFit="1" customWidth="1"/>
    <col min="4826" max="4826" width="9.140625" style="220" bestFit="1" customWidth="1"/>
    <col min="4827" max="4827" width="8.42578125" style="220" bestFit="1" customWidth="1"/>
    <col min="4828" max="4829" width="11.5703125" style="220" bestFit="1" customWidth="1"/>
    <col min="4830" max="4830" width="8.42578125" style="220" bestFit="1" customWidth="1"/>
    <col min="4831" max="4832" width="11.5703125" style="220" bestFit="1" customWidth="1"/>
    <col min="4833" max="4833" width="9.140625" style="220"/>
    <col min="4834" max="4835" width="11.5703125" style="220" bestFit="1" customWidth="1"/>
    <col min="4836" max="4839" width="9.140625" style="220"/>
    <col min="4840" max="4840" width="11.5703125" style="220" bestFit="1" customWidth="1"/>
    <col min="4841" max="5059" width="9.140625" style="220"/>
    <col min="5060" max="5060" width="8" style="220" customWidth="1"/>
    <col min="5061" max="5061" width="0" style="220" hidden="1" customWidth="1"/>
    <col min="5062" max="5062" width="29.42578125" style="220" customWidth="1"/>
    <col min="5063" max="5063" width="8.42578125" style="220" bestFit="1" customWidth="1"/>
    <col min="5064" max="5064" width="10.140625" style="220" bestFit="1" customWidth="1"/>
    <col min="5065" max="5065" width="9" style="220" bestFit="1" customWidth="1"/>
    <col min="5066" max="5067" width="8.42578125" style="220" bestFit="1" customWidth="1"/>
    <col min="5068" max="5068" width="9.140625" style="220" bestFit="1" customWidth="1"/>
    <col min="5069" max="5071" width="8.42578125" style="220" bestFit="1" customWidth="1"/>
    <col min="5072" max="5072" width="9.140625" style="220" bestFit="1" customWidth="1"/>
    <col min="5073" max="5075" width="8.42578125" style="220" bestFit="1" customWidth="1"/>
    <col min="5076" max="5076" width="9.140625" style="220" bestFit="1" customWidth="1"/>
    <col min="5077" max="5079" width="8.42578125" style="220" bestFit="1" customWidth="1"/>
    <col min="5080" max="5080" width="9.140625" style="220" bestFit="1" customWidth="1"/>
    <col min="5081" max="5081" width="8.42578125" style="220" bestFit="1" customWidth="1"/>
    <col min="5082" max="5082" width="9.140625" style="220" bestFit="1" customWidth="1"/>
    <col min="5083" max="5083" width="8.42578125" style="220" bestFit="1" customWidth="1"/>
    <col min="5084" max="5085" width="11.5703125" style="220" bestFit="1" customWidth="1"/>
    <col min="5086" max="5086" width="8.42578125" style="220" bestFit="1" customWidth="1"/>
    <col min="5087" max="5088" width="11.5703125" style="220" bestFit="1" customWidth="1"/>
    <col min="5089" max="5089" width="9.140625" style="220"/>
    <col min="5090" max="5091" width="11.5703125" style="220" bestFit="1" customWidth="1"/>
    <col min="5092" max="5095" width="9.140625" style="220"/>
    <col min="5096" max="5096" width="11.5703125" style="220" bestFit="1" customWidth="1"/>
    <col min="5097" max="5315" width="9.140625" style="220"/>
    <col min="5316" max="5316" width="8" style="220" customWidth="1"/>
    <col min="5317" max="5317" width="0" style="220" hidden="1" customWidth="1"/>
    <col min="5318" max="5318" width="29.42578125" style="220" customWidth="1"/>
    <col min="5319" max="5319" width="8.42578125" style="220" bestFit="1" customWidth="1"/>
    <col min="5320" max="5320" width="10.140625" style="220" bestFit="1" customWidth="1"/>
    <col min="5321" max="5321" width="9" style="220" bestFit="1" customWidth="1"/>
    <col min="5322" max="5323" width="8.42578125" style="220" bestFit="1" customWidth="1"/>
    <col min="5324" max="5324" width="9.140625" style="220" bestFit="1" customWidth="1"/>
    <col min="5325" max="5327" width="8.42578125" style="220" bestFit="1" customWidth="1"/>
    <col min="5328" max="5328" width="9.140625" style="220" bestFit="1" customWidth="1"/>
    <col min="5329" max="5331" width="8.42578125" style="220" bestFit="1" customWidth="1"/>
    <col min="5332" max="5332" width="9.140625" style="220" bestFit="1" customWidth="1"/>
    <col min="5333" max="5335" width="8.42578125" style="220" bestFit="1" customWidth="1"/>
    <col min="5336" max="5336" width="9.140625" style="220" bestFit="1" customWidth="1"/>
    <col min="5337" max="5337" width="8.42578125" style="220" bestFit="1" customWidth="1"/>
    <col min="5338" max="5338" width="9.140625" style="220" bestFit="1" customWidth="1"/>
    <col min="5339" max="5339" width="8.42578125" style="220" bestFit="1" customWidth="1"/>
    <col min="5340" max="5341" width="11.5703125" style="220" bestFit="1" customWidth="1"/>
    <col min="5342" max="5342" width="8.42578125" style="220" bestFit="1" customWidth="1"/>
    <col min="5343" max="5344" width="11.5703125" style="220" bestFit="1" customWidth="1"/>
    <col min="5345" max="5345" width="9.140625" style="220"/>
    <col min="5346" max="5347" width="11.5703125" style="220" bestFit="1" customWidth="1"/>
    <col min="5348" max="5351" width="9.140625" style="220"/>
    <col min="5352" max="5352" width="11.5703125" style="220" bestFit="1" customWidth="1"/>
    <col min="5353" max="5571" width="9.140625" style="220"/>
    <col min="5572" max="5572" width="8" style="220" customWidth="1"/>
    <col min="5573" max="5573" width="0" style="220" hidden="1" customWidth="1"/>
    <col min="5574" max="5574" width="29.42578125" style="220" customWidth="1"/>
    <col min="5575" max="5575" width="8.42578125" style="220" bestFit="1" customWidth="1"/>
    <col min="5576" max="5576" width="10.140625" style="220" bestFit="1" customWidth="1"/>
    <col min="5577" max="5577" width="9" style="220" bestFit="1" customWidth="1"/>
    <col min="5578" max="5579" width="8.42578125" style="220" bestFit="1" customWidth="1"/>
    <col min="5580" max="5580" width="9.140625" style="220" bestFit="1" customWidth="1"/>
    <col min="5581" max="5583" width="8.42578125" style="220" bestFit="1" customWidth="1"/>
    <col min="5584" max="5584" width="9.140625" style="220" bestFit="1" customWidth="1"/>
    <col min="5585" max="5587" width="8.42578125" style="220" bestFit="1" customWidth="1"/>
    <col min="5588" max="5588" width="9.140625" style="220" bestFit="1" customWidth="1"/>
    <col min="5589" max="5591" width="8.42578125" style="220" bestFit="1" customWidth="1"/>
    <col min="5592" max="5592" width="9.140625" style="220" bestFit="1" customWidth="1"/>
    <col min="5593" max="5593" width="8.42578125" style="220" bestFit="1" customWidth="1"/>
    <col min="5594" max="5594" width="9.140625" style="220" bestFit="1" customWidth="1"/>
    <col min="5595" max="5595" width="8.42578125" style="220" bestFit="1" customWidth="1"/>
    <col min="5596" max="5597" width="11.5703125" style="220" bestFit="1" customWidth="1"/>
    <col min="5598" max="5598" width="8.42578125" style="220" bestFit="1" customWidth="1"/>
    <col min="5599" max="5600" width="11.5703125" style="220" bestFit="1" customWidth="1"/>
    <col min="5601" max="5601" width="9.140625" style="220"/>
    <col min="5602" max="5603" width="11.5703125" style="220" bestFit="1" customWidth="1"/>
    <col min="5604" max="5607" width="9.140625" style="220"/>
    <col min="5608" max="5608" width="11.5703125" style="220" bestFit="1" customWidth="1"/>
    <col min="5609" max="5827" width="9.140625" style="220"/>
    <col min="5828" max="5828" width="8" style="220" customWidth="1"/>
    <col min="5829" max="5829" width="0" style="220" hidden="1" customWidth="1"/>
    <col min="5830" max="5830" width="29.42578125" style="220" customWidth="1"/>
    <col min="5831" max="5831" width="8.42578125" style="220" bestFit="1" customWidth="1"/>
    <col min="5832" max="5832" width="10.140625" style="220" bestFit="1" customWidth="1"/>
    <col min="5833" max="5833" width="9" style="220" bestFit="1" customWidth="1"/>
    <col min="5834" max="5835" width="8.42578125" style="220" bestFit="1" customWidth="1"/>
    <col min="5836" max="5836" width="9.140625" style="220" bestFit="1" customWidth="1"/>
    <col min="5837" max="5839" width="8.42578125" style="220" bestFit="1" customWidth="1"/>
    <col min="5840" max="5840" width="9.140625" style="220" bestFit="1" customWidth="1"/>
    <col min="5841" max="5843" width="8.42578125" style="220" bestFit="1" customWidth="1"/>
    <col min="5844" max="5844" width="9.140625" style="220" bestFit="1" customWidth="1"/>
    <col min="5845" max="5847" width="8.42578125" style="220" bestFit="1" customWidth="1"/>
    <col min="5848" max="5848" width="9.140625" style="220" bestFit="1" customWidth="1"/>
    <col min="5849" max="5849" width="8.42578125" style="220" bestFit="1" customWidth="1"/>
    <col min="5850" max="5850" width="9.140625" style="220" bestFit="1" customWidth="1"/>
    <col min="5851" max="5851" width="8.42578125" style="220" bestFit="1" customWidth="1"/>
    <col min="5852" max="5853" width="11.5703125" style="220" bestFit="1" customWidth="1"/>
    <col min="5854" max="5854" width="8.42578125" style="220" bestFit="1" customWidth="1"/>
    <col min="5855" max="5856" width="11.5703125" style="220" bestFit="1" customWidth="1"/>
    <col min="5857" max="5857" width="9.140625" style="220"/>
    <col min="5858" max="5859" width="11.5703125" style="220" bestFit="1" customWidth="1"/>
    <col min="5860" max="5863" width="9.140625" style="220"/>
    <col min="5864" max="5864" width="11.5703125" style="220" bestFit="1" customWidth="1"/>
    <col min="5865" max="6083" width="9.140625" style="220"/>
    <col min="6084" max="6084" width="8" style="220" customWidth="1"/>
    <col min="6085" max="6085" width="0" style="220" hidden="1" customWidth="1"/>
    <col min="6086" max="6086" width="29.42578125" style="220" customWidth="1"/>
    <col min="6087" max="6087" width="8.42578125" style="220" bestFit="1" customWidth="1"/>
    <col min="6088" max="6088" width="10.140625" style="220" bestFit="1" customWidth="1"/>
    <col min="6089" max="6089" width="9" style="220" bestFit="1" customWidth="1"/>
    <col min="6090" max="6091" width="8.42578125" style="220" bestFit="1" customWidth="1"/>
    <col min="6092" max="6092" width="9.140625" style="220" bestFit="1" customWidth="1"/>
    <col min="6093" max="6095" width="8.42578125" style="220" bestFit="1" customWidth="1"/>
    <col min="6096" max="6096" width="9.140625" style="220" bestFit="1" customWidth="1"/>
    <col min="6097" max="6099" width="8.42578125" style="220" bestFit="1" customWidth="1"/>
    <col min="6100" max="6100" width="9.140625" style="220" bestFit="1" customWidth="1"/>
    <col min="6101" max="6103" width="8.42578125" style="220" bestFit="1" customWidth="1"/>
    <col min="6104" max="6104" width="9.140625" style="220" bestFit="1" customWidth="1"/>
    <col min="6105" max="6105" width="8.42578125" style="220" bestFit="1" customWidth="1"/>
    <col min="6106" max="6106" width="9.140625" style="220" bestFit="1" customWidth="1"/>
    <col min="6107" max="6107" width="8.42578125" style="220" bestFit="1" customWidth="1"/>
    <col min="6108" max="6109" width="11.5703125" style="220" bestFit="1" customWidth="1"/>
    <col min="6110" max="6110" width="8.42578125" style="220" bestFit="1" customWidth="1"/>
    <col min="6111" max="6112" width="11.5703125" style="220" bestFit="1" customWidth="1"/>
    <col min="6113" max="6113" width="9.140625" style="220"/>
    <col min="6114" max="6115" width="11.5703125" style="220" bestFit="1" customWidth="1"/>
    <col min="6116" max="6119" width="9.140625" style="220"/>
    <col min="6120" max="6120" width="11.5703125" style="220" bestFit="1" customWidth="1"/>
    <col min="6121" max="6339" width="9.140625" style="220"/>
    <col min="6340" max="6340" width="8" style="220" customWidth="1"/>
    <col min="6341" max="6341" width="0" style="220" hidden="1" customWidth="1"/>
    <col min="6342" max="6342" width="29.42578125" style="220" customWidth="1"/>
    <col min="6343" max="6343" width="8.42578125" style="220" bestFit="1" customWidth="1"/>
    <col min="6344" max="6344" width="10.140625" style="220" bestFit="1" customWidth="1"/>
    <col min="6345" max="6345" width="9" style="220" bestFit="1" customWidth="1"/>
    <col min="6346" max="6347" width="8.42578125" style="220" bestFit="1" customWidth="1"/>
    <col min="6348" max="6348" width="9.140625" style="220" bestFit="1" customWidth="1"/>
    <col min="6349" max="6351" width="8.42578125" style="220" bestFit="1" customWidth="1"/>
    <col min="6352" max="6352" width="9.140625" style="220" bestFit="1" customWidth="1"/>
    <col min="6353" max="6355" width="8.42578125" style="220" bestFit="1" customWidth="1"/>
    <col min="6356" max="6356" width="9.140625" style="220" bestFit="1" customWidth="1"/>
    <col min="6357" max="6359" width="8.42578125" style="220" bestFit="1" customWidth="1"/>
    <col min="6360" max="6360" width="9.140625" style="220" bestFit="1" customWidth="1"/>
    <col min="6361" max="6361" width="8.42578125" style="220" bestFit="1" customWidth="1"/>
    <col min="6362" max="6362" width="9.140625" style="220" bestFit="1" customWidth="1"/>
    <col min="6363" max="6363" width="8.42578125" style="220" bestFit="1" customWidth="1"/>
    <col min="6364" max="6365" width="11.5703125" style="220" bestFit="1" customWidth="1"/>
    <col min="6366" max="6366" width="8.42578125" style="220" bestFit="1" customWidth="1"/>
    <col min="6367" max="6368" width="11.5703125" style="220" bestFit="1" customWidth="1"/>
    <col min="6369" max="6369" width="9.140625" style="220"/>
    <col min="6370" max="6371" width="11.5703125" style="220" bestFit="1" customWidth="1"/>
    <col min="6372" max="6375" width="9.140625" style="220"/>
    <col min="6376" max="6376" width="11.5703125" style="220" bestFit="1" customWidth="1"/>
    <col min="6377" max="6595" width="9.140625" style="220"/>
    <col min="6596" max="6596" width="8" style="220" customWidth="1"/>
    <col min="6597" max="6597" width="0" style="220" hidden="1" customWidth="1"/>
    <col min="6598" max="6598" width="29.42578125" style="220" customWidth="1"/>
    <col min="6599" max="6599" width="8.42578125" style="220" bestFit="1" customWidth="1"/>
    <col min="6600" max="6600" width="10.140625" style="220" bestFit="1" customWidth="1"/>
    <col min="6601" max="6601" width="9" style="220" bestFit="1" customWidth="1"/>
    <col min="6602" max="6603" width="8.42578125" style="220" bestFit="1" customWidth="1"/>
    <col min="6604" max="6604" width="9.140625" style="220" bestFit="1" customWidth="1"/>
    <col min="6605" max="6607" width="8.42578125" style="220" bestFit="1" customWidth="1"/>
    <col min="6608" max="6608" width="9.140625" style="220" bestFit="1" customWidth="1"/>
    <col min="6609" max="6611" width="8.42578125" style="220" bestFit="1" customWidth="1"/>
    <col min="6612" max="6612" width="9.140625" style="220" bestFit="1" customWidth="1"/>
    <col min="6613" max="6615" width="8.42578125" style="220" bestFit="1" customWidth="1"/>
    <col min="6616" max="6616" width="9.140625" style="220" bestFit="1" customWidth="1"/>
    <col min="6617" max="6617" width="8.42578125" style="220" bestFit="1" customWidth="1"/>
    <col min="6618" max="6618" width="9.140625" style="220" bestFit="1" customWidth="1"/>
    <col min="6619" max="6619" width="8.42578125" style="220" bestFit="1" customWidth="1"/>
    <col min="6620" max="6621" width="11.5703125" style="220" bestFit="1" customWidth="1"/>
    <col min="6622" max="6622" width="8.42578125" style="220" bestFit="1" customWidth="1"/>
    <col min="6623" max="6624" width="11.5703125" style="220" bestFit="1" customWidth="1"/>
    <col min="6625" max="6625" width="9.140625" style="220"/>
    <col min="6626" max="6627" width="11.5703125" style="220" bestFit="1" customWidth="1"/>
    <col min="6628" max="6631" width="9.140625" style="220"/>
    <col min="6632" max="6632" width="11.5703125" style="220" bestFit="1" customWidth="1"/>
    <col min="6633" max="6851" width="9.140625" style="220"/>
    <col min="6852" max="6852" width="8" style="220" customWidth="1"/>
    <col min="6853" max="6853" width="0" style="220" hidden="1" customWidth="1"/>
    <col min="6854" max="6854" width="29.42578125" style="220" customWidth="1"/>
    <col min="6855" max="6855" width="8.42578125" style="220" bestFit="1" customWidth="1"/>
    <col min="6856" max="6856" width="10.140625" style="220" bestFit="1" customWidth="1"/>
    <col min="6857" max="6857" width="9" style="220" bestFit="1" customWidth="1"/>
    <col min="6858" max="6859" width="8.42578125" style="220" bestFit="1" customWidth="1"/>
    <col min="6860" max="6860" width="9.140625" style="220" bestFit="1" customWidth="1"/>
    <col min="6861" max="6863" width="8.42578125" style="220" bestFit="1" customWidth="1"/>
    <col min="6864" max="6864" width="9.140625" style="220" bestFit="1" customWidth="1"/>
    <col min="6865" max="6867" width="8.42578125" style="220" bestFit="1" customWidth="1"/>
    <col min="6868" max="6868" width="9.140625" style="220" bestFit="1" customWidth="1"/>
    <col min="6869" max="6871" width="8.42578125" style="220" bestFit="1" customWidth="1"/>
    <col min="6872" max="6872" width="9.140625" style="220" bestFit="1" customWidth="1"/>
    <col min="6873" max="6873" width="8.42578125" style="220" bestFit="1" customWidth="1"/>
    <col min="6874" max="6874" width="9.140625" style="220" bestFit="1" customWidth="1"/>
    <col min="6875" max="6875" width="8.42578125" style="220" bestFit="1" customWidth="1"/>
    <col min="6876" max="6877" width="11.5703125" style="220" bestFit="1" customWidth="1"/>
    <col min="6878" max="6878" width="8.42578125" style="220" bestFit="1" customWidth="1"/>
    <col min="6879" max="6880" width="11.5703125" style="220" bestFit="1" customWidth="1"/>
    <col min="6881" max="6881" width="9.140625" style="220"/>
    <col min="6882" max="6883" width="11.5703125" style="220" bestFit="1" customWidth="1"/>
    <col min="6884" max="6887" width="9.140625" style="220"/>
    <col min="6888" max="6888" width="11.5703125" style="220" bestFit="1" customWidth="1"/>
    <col min="6889" max="7107" width="9.140625" style="220"/>
    <col min="7108" max="7108" width="8" style="220" customWidth="1"/>
    <col min="7109" max="7109" width="0" style="220" hidden="1" customWidth="1"/>
    <col min="7110" max="7110" width="29.42578125" style="220" customWidth="1"/>
    <col min="7111" max="7111" width="8.42578125" style="220" bestFit="1" customWidth="1"/>
    <col min="7112" max="7112" width="10.140625" style="220" bestFit="1" customWidth="1"/>
    <col min="7113" max="7113" width="9" style="220" bestFit="1" customWidth="1"/>
    <col min="7114" max="7115" width="8.42578125" style="220" bestFit="1" customWidth="1"/>
    <col min="7116" max="7116" width="9.140625" style="220" bestFit="1" customWidth="1"/>
    <col min="7117" max="7119" width="8.42578125" style="220" bestFit="1" customWidth="1"/>
    <col min="7120" max="7120" width="9.140625" style="220" bestFit="1" customWidth="1"/>
    <col min="7121" max="7123" width="8.42578125" style="220" bestFit="1" customWidth="1"/>
    <col min="7124" max="7124" width="9.140625" style="220" bestFit="1" customWidth="1"/>
    <col min="7125" max="7127" width="8.42578125" style="220" bestFit="1" customWidth="1"/>
    <col min="7128" max="7128" width="9.140625" style="220" bestFit="1" customWidth="1"/>
    <col min="7129" max="7129" width="8.42578125" style="220" bestFit="1" customWidth="1"/>
    <col min="7130" max="7130" width="9.140625" style="220" bestFit="1" customWidth="1"/>
    <col min="7131" max="7131" width="8.42578125" style="220" bestFit="1" customWidth="1"/>
    <col min="7132" max="7133" width="11.5703125" style="220" bestFit="1" customWidth="1"/>
    <col min="7134" max="7134" width="8.42578125" style="220" bestFit="1" customWidth="1"/>
    <col min="7135" max="7136" width="11.5703125" style="220" bestFit="1" customWidth="1"/>
    <col min="7137" max="7137" width="9.140625" style="220"/>
    <col min="7138" max="7139" width="11.5703125" style="220" bestFit="1" customWidth="1"/>
    <col min="7140" max="7143" width="9.140625" style="220"/>
    <col min="7144" max="7144" width="11.5703125" style="220" bestFit="1" customWidth="1"/>
    <col min="7145" max="7363" width="9.140625" style="220"/>
    <col min="7364" max="7364" width="8" style="220" customWidth="1"/>
    <col min="7365" max="7365" width="0" style="220" hidden="1" customWidth="1"/>
    <col min="7366" max="7366" width="29.42578125" style="220" customWidth="1"/>
    <col min="7367" max="7367" width="8.42578125" style="220" bestFit="1" customWidth="1"/>
    <col min="7368" max="7368" width="10.140625" style="220" bestFit="1" customWidth="1"/>
    <col min="7369" max="7369" width="9" style="220" bestFit="1" customWidth="1"/>
    <col min="7370" max="7371" width="8.42578125" style="220" bestFit="1" customWidth="1"/>
    <col min="7372" max="7372" width="9.140625" style="220" bestFit="1" customWidth="1"/>
    <col min="7373" max="7375" width="8.42578125" style="220" bestFit="1" customWidth="1"/>
    <col min="7376" max="7376" width="9.140625" style="220" bestFit="1" customWidth="1"/>
    <col min="7377" max="7379" width="8.42578125" style="220" bestFit="1" customWidth="1"/>
    <col min="7380" max="7380" width="9.140625" style="220" bestFit="1" customWidth="1"/>
    <col min="7381" max="7383" width="8.42578125" style="220" bestFit="1" customWidth="1"/>
    <col min="7384" max="7384" width="9.140625" style="220" bestFit="1" customWidth="1"/>
    <col min="7385" max="7385" width="8.42578125" style="220" bestFit="1" customWidth="1"/>
    <col min="7386" max="7386" width="9.140625" style="220" bestFit="1" customWidth="1"/>
    <col min="7387" max="7387" width="8.42578125" style="220" bestFit="1" customWidth="1"/>
    <col min="7388" max="7389" width="11.5703125" style="220" bestFit="1" customWidth="1"/>
    <col min="7390" max="7390" width="8.42578125" style="220" bestFit="1" customWidth="1"/>
    <col min="7391" max="7392" width="11.5703125" style="220" bestFit="1" customWidth="1"/>
    <col min="7393" max="7393" width="9.140625" style="220"/>
    <col min="7394" max="7395" width="11.5703125" style="220" bestFit="1" customWidth="1"/>
    <col min="7396" max="7399" width="9.140625" style="220"/>
    <col min="7400" max="7400" width="11.5703125" style="220" bestFit="1" customWidth="1"/>
    <col min="7401" max="7619" width="9.140625" style="220"/>
    <col min="7620" max="7620" width="8" style="220" customWidth="1"/>
    <col min="7621" max="7621" width="0" style="220" hidden="1" customWidth="1"/>
    <col min="7622" max="7622" width="29.42578125" style="220" customWidth="1"/>
    <col min="7623" max="7623" width="8.42578125" style="220" bestFit="1" customWidth="1"/>
    <col min="7624" max="7624" width="10.140625" style="220" bestFit="1" customWidth="1"/>
    <col min="7625" max="7625" width="9" style="220" bestFit="1" customWidth="1"/>
    <col min="7626" max="7627" width="8.42578125" style="220" bestFit="1" customWidth="1"/>
    <col min="7628" max="7628" width="9.140625" style="220" bestFit="1" customWidth="1"/>
    <col min="7629" max="7631" width="8.42578125" style="220" bestFit="1" customWidth="1"/>
    <col min="7632" max="7632" width="9.140625" style="220" bestFit="1" customWidth="1"/>
    <col min="7633" max="7635" width="8.42578125" style="220" bestFit="1" customWidth="1"/>
    <col min="7636" max="7636" width="9.140625" style="220" bestFit="1" customWidth="1"/>
    <col min="7637" max="7639" width="8.42578125" style="220" bestFit="1" customWidth="1"/>
    <col min="7640" max="7640" width="9.140625" style="220" bestFit="1" customWidth="1"/>
    <col min="7641" max="7641" width="8.42578125" style="220" bestFit="1" customWidth="1"/>
    <col min="7642" max="7642" width="9.140625" style="220" bestFit="1" customWidth="1"/>
    <col min="7643" max="7643" width="8.42578125" style="220" bestFit="1" customWidth="1"/>
    <col min="7644" max="7645" width="11.5703125" style="220" bestFit="1" customWidth="1"/>
    <col min="7646" max="7646" width="8.42578125" style="220" bestFit="1" customWidth="1"/>
    <col min="7647" max="7648" width="11.5703125" style="220" bestFit="1" customWidth="1"/>
    <col min="7649" max="7649" width="9.140625" style="220"/>
    <col min="7650" max="7651" width="11.5703125" style="220" bestFit="1" customWidth="1"/>
    <col min="7652" max="7655" width="9.140625" style="220"/>
    <col min="7656" max="7656" width="11.5703125" style="220" bestFit="1" customWidth="1"/>
    <col min="7657" max="7875" width="9.140625" style="220"/>
    <col min="7876" max="7876" width="8" style="220" customWidth="1"/>
    <col min="7877" max="7877" width="0" style="220" hidden="1" customWidth="1"/>
    <col min="7878" max="7878" width="29.42578125" style="220" customWidth="1"/>
    <col min="7879" max="7879" width="8.42578125" style="220" bestFit="1" customWidth="1"/>
    <col min="7880" max="7880" width="10.140625" style="220" bestFit="1" customWidth="1"/>
    <col min="7881" max="7881" width="9" style="220" bestFit="1" customWidth="1"/>
    <col min="7882" max="7883" width="8.42578125" style="220" bestFit="1" customWidth="1"/>
    <col min="7884" max="7884" width="9.140625" style="220" bestFit="1" customWidth="1"/>
    <col min="7885" max="7887" width="8.42578125" style="220" bestFit="1" customWidth="1"/>
    <col min="7888" max="7888" width="9.140625" style="220" bestFit="1" customWidth="1"/>
    <col min="7889" max="7891" width="8.42578125" style="220" bestFit="1" customWidth="1"/>
    <col min="7892" max="7892" width="9.140625" style="220" bestFit="1" customWidth="1"/>
    <col min="7893" max="7895" width="8.42578125" style="220" bestFit="1" customWidth="1"/>
    <col min="7896" max="7896" width="9.140625" style="220" bestFit="1" customWidth="1"/>
    <col min="7897" max="7897" width="8.42578125" style="220" bestFit="1" customWidth="1"/>
    <col min="7898" max="7898" width="9.140625" style="220" bestFit="1" customWidth="1"/>
    <col min="7899" max="7899" width="8.42578125" style="220" bestFit="1" customWidth="1"/>
    <col min="7900" max="7901" width="11.5703125" style="220" bestFit="1" customWidth="1"/>
    <col min="7902" max="7902" width="8.42578125" style="220" bestFit="1" customWidth="1"/>
    <col min="7903" max="7904" width="11.5703125" style="220" bestFit="1" customWidth="1"/>
    <col min="7905" max="7905" width="9.140625" style="220"/>
    <col min="7906" max="7907" width="11.5703125" style="220" bestFit="1" customWidth="1"/>
    <col min="7908" max="7911" width="9.140625" style="220"/>
    <col min="7912" max="7912" width="11.5703125" style="220" bestFit="1" customWidth="1"/>
    <col min="7913" max="8131" width="9.140625" style="220"/>
    <col min="8132" max="8132" width="8" style="220" customWidth="1"/>
    <col min="8133" max="8133" width="0" style="220" hidden="1" customWidth="1"/>
    <col min="8134" max="8134" width="29.42578125" style="220" customWidth="1"/>
    <col min="8135" max="8135" width="8.42578125" style="220" bestFit="1" customWidth="1"/>
    <col min="8136" max="8136" width="10.140625" style="220" bestFit="1" customWidth="1"/>
    <col min="8137" max="8137" width="9" style="220" bestFit="1" customWidth="1"/>
    <col min="8138" max="8139" width="8.42578125" style="220" bestFit="1" customWidth="1"/>
    <col min="8140" max="8140" width="9.140625" style="220" bestFit="1" customWidth="1"/>
    <col min="8141" max="8143" width="8.42578125" style="220" bestFit="1" customWidth="1"/>
    <col min="8144" max="8144" width="9.140625" style="220" bestFit="1" customWidth="1"/>
    <col min="8145" max="8147" width="8.42578125" style="220" bestFit="1" customWidth="1"/>
    <col min="8148" max="8148" width="9.140625" style="220" bestFit="1" customWidth="1"/>
    <col min="8149" max="8151" width="8.42578125" style="220" bestFit="1" customWidth="1"/>
    <col min="8152" max="8152" width="9.140625" style="220" bestFit="1" customWidth="1"/>
    <col min="8153" max="8153" width="8.42578125" style="220" bestFit="1" customWidth="1"/>
    <col min="8154" max="8154" width="9.140625" style="220" bestFit="1" customWidth="1"/>
    <col min="8155" max="8155" width="8.42578125" style="220" bestFit="1" customWidth="1"/>
    <col min="8156" max="8157" width="11.5703125" style="220" bestFit="1" customWidth="1"/>
    <col min="8158" max="8158" width="8.42578125" style="220" bestFit="1" customWidth="1"/>
    <col min="8159" max="8160" width="11.5703125" style="220" bestFit="1" customWidth="1"/>
    <col min="8161" max="8161" width="9.140625" style="220"/>
    <col min="8162" max="8163" width="11.5703125" style="220" bestFit="1" customWidth="1"/>
    <col min="8164" max="8167" width="9.140625" style="220"/>
    <col min="8168" max="8168" width="11.5703125" style="220" bestFit="1" customWidth="1"/>
    <col min="8169" max="8387" width="9.140625" style="220"/>
    <col min="8388" max="8388" width="8" style="220" customWidth="1"/>
    <col min="8389" max="8389" width="0" style="220" hidden="1" customWidth="1"/>
    <col min="8390" max="8390" width="29.42578125" style="220" customWidth="1"/>
    <col min="8391" max="8391" width="8.42578125" style="220" bestFit="1" customWidth="1"/>
    <col min="8392" max="8392" width="10.140625" style="220" bestFit="1" customWidth="1"/>
    <col min="8393" max="8393" width="9" style="220" bestFit="1" customWidth="1"/>
    <col min="8394" max="8395" width="8.42578125" style="220" bestFit="1" customWidth="1"/>
    <col min="8396" max="8396" width="9.140625" style="220" bestFit="1" customWidth="1"/>
    <col min="8397" max="8399" width="8.42578125" style="220" bestFit="1" customWidth="1"/>
    <col min="8400" max="8400" width="9.140625" style="220" bestFit="1" customWidth="1"/>
    <col min="8401" max="8403" width="8.42578125" style="220" bestFit="1" customWidth="1"/>
    <col min="8404" max="8404" width="9.140625" style="220" bestFit="1" customWidth="1"/>
    <col min="8405" max="8407" width="8.42578125" style="220" bestFit="1" customWidth="1"/>
    <col min="8408" max="8408" width="9.140625" style="220" bestFit="1" customWidth="1"/>
    <col min="8409" max="8409" width="8.42578125" style="220" bestFit="1" customWidth="1"/>
    <col min="8410" max="8410" width="9.140625" style="220" bestFit="1" customWidth="1"/>
    <col min="8411" max="8411" width="8.42578125" style="220" bestFit="1" customWidth="1"/>
    <col min="8412" max="8413" width="11.5703125" style="220" bestFit="1" customWidth="1"/>
    <col min="8414" max="8414" width="8.42578125" style="220" bestFit="1" customWidth="1"/>
    <col min="8415" max="8416" width="11.5703125" style="220" bestFit="1" customWidth="1"/>
    <col min="8417" max="8417" width="9.140625" style="220"/>
    <col min="8418" max="8419" width="11.5703125" style="220" bestFit="1" customWidth="1"/>
    <col min="8420" max="8423" width="9.140625" style="220"/>
    <col min="8424" max="8424" width="11.5703125" style="220" bestFit="1" customWidth="1"/>
    <col min="8425" max="8643" width="9.140625" style="220"/>
    <col min="8644" max="8644" width="8" style="220" customWidth="1"/>
    <col min="8645" max="8645" width="0" style="220" hidden="1" customWidth="1"/>
    <col min="8646" max="8646" width="29.42578125" style="220" customWidth="1"/>
    <col min="8647" max="8647" width="8.42578125" style="220" bestFit="1" customWidth="1"/>
    <col min="8648" max="8648" width="10.140625" style="220" bestFit="1" customWidth="1"/>
    <col min="8649" max="8649" width="9" style="220" bestFit="1" customWidth="1"/>
    <col min="8650" max="8651" width="8.42578125" style="220" bestFit="1" customWidth="1"/>
    <col min="8652" max="8652" width="9.140625" style="220" bestFit="1" customWidth="1"/>
    <col min="8653" max="8655" width="8.42578125" style="220" bestFit="1" customWidth="1"/>
    <col min="8656" max="8656" width="9.140625" style="220" bestFit="1" customWidth="1"/>
    <col min="8657" max="8659" width="8.42578125" style="220" bestFit="1" customWidth="1"/>
    <col min="8660" max="8660" width="9.140625" style="220" bestFit="1" customWidth="1"/>
    <col min="8661" max="8663" width="8.42578125" style="220" bestFit="1" customWidth="1"/>
    <col min="8664" max="8664" width="9.140625" style="220" bestFit="1" customWidth="1"/>
    <col min="8665" max="8665" width="8.42578125" style="220" bestFit="1" customWidth="1"/>
    <col min="8666" max="8666" width="9.140625" style="220" bestFit="1" customWidth="1"/>
    <col min="8667" max="8667" width="8.42578125" style="220" bestFit="1" customWidth="1"/>
    <col min="8668" max="8669" width="11.5703125" style="220" bestFit="1" customWidth="1"/>
    <col min="8670" max="8670" width="8.42578125" style="220" bestFit="1" customWidth="1"/>
    <col min="8671" max="8672" width="11.5703125" style="220" bestFit="1" customWidth="1"/>
    <col min="8673" max="8673" width="9.140625" style="220"/>
    <col min="8674" max="8675" width="11.5703125" style="220" bestFit="1" customWidth="1"/>
    <col min="8676" max="8679" width="9.140625" style="220"/>
    <col min="8680" max="8680" width="11.5703125" style="220" bestFit="1" customWidth="1"/>
    <col min="8681" max="8899" width="9.140625" style="220"/>
    <col min="8900" max="8900" width="8" style="220" customWidth="1"/>
    <col min="8901" max="8901" width="0" style="220" hidden="1" customWidth="1"/>
    <col min="8902" max="8902" width="29.42578125" style="220" customWidth="1"/>
    <col min="8903" max="8903" width="8.42578125" style="220" bestFit="1" customWidth="1"/>
    <col min="8904" max="8904" width="10.140625" style="220" bestFit="1" customWidth="1"/>
    <col min="8905" max="8905" width="9" style="220" bestFit="1" customWidth="1"/>
    <col min="8906" max="8907" width="8.42578125" style="220" bestFit="1" customWidth="1"/>
    <col min="8908" max="8908" width="9.140625" style="220" bestFit="1" customWidth="1"/>
    <col min="8909" max="8911" width="8.42578125" style="220" bestFit="1" customWidth="1"/>
    <col min="8912" max="8912" width="9.140625" style="220" bestFit="1" customWidth="1"/>
    <col min="8913" max="8915" width="8.42578125" style="220" bestFit="1" customWidth="1"/>
    <col min="8916" max="8916" width="9.140625" style="220" bestFit="1" customWidth="1"/>
    <col min="8917" max="8919" width="8.42578125" style="220" bestFit="1" customWidth="1"/>
    <col min="8920" max="8920" width="9.140625" style="220" bestFit="1" customWidth="1"/>
    <col min="8921" max="8921" width="8.42578125" style="220" bestFit="1" customWidth="1"/>
    <col min="8922" max="8922" width="9.140625" style="220" bestFit="1" customWidth="1"/>
    <col min="8923" max="8923" width="8.42578125" style="220" bestFit="1" customWidth="1"/>
    <col min="8924" max="8925" width="11.5703125" style="220" bestFit="1" customWidth="1"/>
    <col min="8926" max="8926" width="8.42578125" style="220" bestFit="1" customWidth="1"/>
    <col min="8927" max="8928" width="11.5703125" style="220" bestFit="1" customWidth="1"/>
    <col min="8929" max="8929" width="9.140625" style="220"/>
    <col min="8930" max="8931" width="11.5703125" style="220" bestFit="1" customWidth="1"/>
    <col min="8932" max="8935" width="9.140625" style="220"/>
    <col min="8936" max="8936" width="11.5703125" style="220" bestFit="1" customWidth="1"/>
    <col min="8937" max="9155" width="9.140625" style="220"/>
    <col min="9156" max="9156" width="8" style="220" customWidth="1"/>
    <col min="9157" max="9157" width="0" style="220" hidden="1" customWidth="1"/>
    <col min="9158" max="9158" width="29.42578125" style="220" customWidth="1"/>
    <col min="9159" max="9159" width="8.42578125" style="220" bestFit="1" customWidth="1"/>
    <col min="9160" max="9160" width="10.140625" style="220" bestFit="1" customWidth="1"/>
    <col min="9161" max="9161" width="9" style="220" bestFit="1" customWidth="1"/>
    <col min="9162" max="9163" width="8.42578125" style="220" bestFit="1" customWidth="1"/>
    <col min="9164" max="9164" width="9.140625" style="220" bestFit="1" customWidth="1"/>
    <col min="9165" max="9167" width="8.42578125" style="220" bestFit="1" customWidth="1"/>
    <col min="9168" max="9168" width="9.140625" style="220" bestFit="1" customWidth="1"/>
    <col min="9169" max="9171" width="8.42578125" style="220" bestFit="1" customWidth="1"/>
    <col min="9172" max="9172" width="9.140625" style="220" bestFit="1" customWidth="1"/>
    <col min="9173" max="9175" width="8.42578125" style="220" bestFit="1" customWidth="1"/>
    <col min="9176" max="9176" width="9.140625" style="220" bestFit="1" customWidth="1"/>
    <col min="9177" max="9177" width="8.42578125" style="220" bestFit="1" customWidth="1"/>
    <col min="9178" max="9178" width="9.140625" style="220" bestFit="1" customWidth="1"/>
    <col min="9179" max="9179" width="8.42578125" style="220" bestFit="1" customWidth="1"/>
    <col min="9180" max="9181" width="11.5703125" style="220" bestFit="1" customWidth="1"/>
    <col min="9182" max="9182" width="8.42578125" style="220" bestFit="1" customWidth="1"/>
    <col min="9183" max="9184" width="11.5703125" style="220" bestFit="1" customWidth="1"/>
    <col min="9185" max="9185" width="9.140625" style="220"/>
    <col min="9186" max="9187" width="11.5703125" style="220" bestFit="1" customWidth="1"/>
    <col min="9188" max="9191" width="9.140625" style="220"/>
    <col min="9192" max="9192" width="11.5703125" style="220" bestFit="1" customWidth="1"/>
    <col min="9193" max="9411" width="9.140625" style="220"/>
    <col min="9412" max="9412" width="8" style="220" customWidth="1"/>
    <col min="9413" max="9413" width="0" style="220" hidden="1" customWidth="1"/>
    <col min="9414" max="9414" width="29.42578125" style="220" customWidth="1"/>
    <col min="9415" max="9415" width="8.42578125" style="220" bestFit="1" customWidth="1"/>
    <col min="9416" max="9416" width="10.140625" style="220" bestFit="1" customWidth="1"/>
    <col min="9417" max="9417" width="9" style="220" bestFit="1" customWidth="1"/>
    <col min="9418" max="9419" width="8.42578125" style="220" bestFit="1" customWidth="1"/>
    <col min="9420" max="9420" width="9.140625" style="220" bestFit="1" customWidth="1"/>
    <col min="9421" max="9423" width="8.42578125" style="220" bestFit="1" customWidth="1"/>
    <col min="9424" max="9424" width="9.140625" style="220" bestFit="1" customWidth="1"/>
    <col min="9425" max="9427" width="8.42578125" style="220" bestFit="1" customWidth="1"/>
    <col min="9428" max="9428" width="9.140625" style="220" bestFit="1" customWidth="1"/>
    <col min="9429" max="9431" width="8.42578125" style="220" bestFit="1" customWidth="1"/>
    <col min="9432" max="9432" width="9.140625" style="220" bestFit="1" customWidth="1"/>
    <col min="9433" max="9433" width="8.42578125" style="220" bestFit="1" customWidth="1"/>
    <col min="9434" max="9434" width="9.140625" style="220" bestFit="1" customWidth="1"/>
    <col min="9435" max="9435" width="8.42578125" style="220" bestFit="1" customWidth="1"/>
    <col min="9436" max="9437" width="11.5703125" style="220" bestFit="1" customWidth="1"/>
    <col min="9438" max="9438" width="8.42578125" style="220" bestFit="1" customWidth="1"/>
    <col min="9439" max="9440" width="11.5703125" style="220" bestFit="1" customWidth="1"/>
    <col min="9441" max="9441" width="9.140625" style="220"/>
    <col min="9442" max="9443" width="11.5703125" style="220" bestFit="1" customWidth="1"/>
    <col min="9444" max="9447" width="9.140625" style="220"/>
    <col min="9448" max="9448" width="11.5703125" style="220" bestFit="1" customWidth="1"/>
    <col min="9449" max="9667" width="9.140625" style="220"/>
    <col min="9668" max="9668" width="8" style="220" customWidth="1"/>
    <col min="9669" max="9669" width="0" style="220" hidden="1" customWidth="1"/>
    <col min="9670" max="9670" width="29.42578125" style="220" customWidth="1"/>
    <col min="9671" max="9671" width="8.42578125" style="220" bestFit="1" customWidth="1"/>
    <col min="9672" max="9672" width="10.140625" style="220" bestFit="1" customWidth="1"/>
    <col min="9673" max="9673" width="9" style="220" bestFit="1" customWidth="1"/>
    <col min="9674" max="9675" width="8.42578125" style="220" bestFit="1" customWidth="1"/>
    <col min="9676" max="9676" width="9.140625" style="220" bestFit="1" customWidth="1"/>
    <col min="9677" max="9679" width="8.42578125" style="220" bestFit="1" customWidth="1"/>
    <col min="9680" max="9680" width="9.140625" style="220" bestFit="1" customWidth="1"/>
    <col min="9681" max="9683" width="8.42578125" style="220" bestFit="1" customWidth="1"/>
    <col min="9684" max="9684" width="9.140625" style="220" bestFit="1" customWidth="1"/>
    <col min="9685" max="9687" width="8.42578125" style="220" bestFit="1" customWidth="1"/>
    <col min="9688" max="9688" width="9.140625" style="220" bestFit="1" customWidth="1"/>
    <col min="9689" max="9689" width="8.42578125" style="220" bestFit="1" customWidth="1"/>
    <col min="9690" max="9690" width="9.140625" style="220" bestFit="1" customWidth="1"/>
    <col min="9691" max="9691" width="8.42578125" style="220" bestFit="1" customWidth="1"/>
    <col min="9692" max="9693" width="11.5703125" style="220" bestFit="1" customWidth="1"/>
    <col min="9694" max="9694" width="8.42578125" style="220" bestFit="1" customWidth="1"/>
    <col min="9695" max="9696" width="11.5703125" style="220" bestFit="1" customWidth="1"/>
    <col min="9697" max="9697" width="9.140625" style="220"/>
    <col min="9698" max="9699" width="11.5703125" style="220" bestFit="1" customWidth="1"/>
    <col min="9700" max="9703" width="9.140625" style="220"/>
    <col min="9704" max="9704" width="11.5703125" style="220" bestFit="1" customWidth="1"/>
    <col min="9705" max="9923" width="9.140625" style="220"/>
    <col min="9924" max="9924" width="8" style="220" customWidth="1"/>
    <col min="9925" max="9925" width="0" style="220" hidden="1" customWidth="1"/>
    <col min="9926" max="9926" width="29.42578125" style="220" customWidth="1"/>
    <col min="9927" max="9927" width="8.42578125" style="220" bestFit="1" customWidth="1"/>
    <col min="9928" max="9928" width="10.140625" style="220" bestFit="1" customWidth="1"/>
    <col min="9929" max="9929" width="9" style="220" bestFit="1" customWidth="1"/>
    <col min="9930" max="9931" width="8.42578125" style="220" bestFit="1" customWidth="1"/>
    <col min="9932" max="9932" width="9.140625" style="220" bestFit="1" customWidth="1"/>
    <col min="9933" max="9935" width="8.42578125" style="220" bestFit="1" customWidth="1"/>
    <col min="9936" max="9936" width="9.140625" style="220" bestFit="1" customWidth="1"/>
    <col min="9937" max="9939" width="8.42578125" style="220" bestFit="1" customWidth="1"/>
    <col min="9940" max="9940" width="9.140625" style="220" bestFit="1" customWidth="1"/>
    <col min="9941" max="9943" width="8.42578125" style="220" bestFit="1" customWidth="1"/>
    <col min="9944" max="9944" width="9.140625" style="220" bestFit="1" customWidth="1"/>
    <col min="9945" max="9945" width="8.42578125" style="220" bestFit="1" customWidth="1"/>
    <col min="9946" max="9946" width="9.140625" style="220" bestFit="1" customWidth="1"/>
    <col min="9947" max="9947" width="8.42578125" style="220" bestFit="1" customWidth="1"/>
    <col min="9948" max="9949" width="11.5703125" style="220" bestFit="1" customWidth="1"/>
    <col min="9950" max="9950" width="8.42578125" style="220" bestFit="1" customWidth="1"/>
    <col min="9951" max="9952" width="11.5703125" style="220" bestFit="1" customWidth="1"/>
    <col min="9953" max="9953" width="9.140625" style="220"/>
    <col min="9954" max="9955" width="11.5703125" style="220" bestFit="1" customWidth="1"/>
    <col min="9956" max="9959" width="9.140625" style="220"/>
    <col min="9960" max="9960" width="11.5703125" style="220" bestFit="1" customWidth="1"/>
    <col min="9961" max="10179" width="9.140625" style="220"/>
    <col min="10180" max="10180" width="8" style="220" customWidth="1"/>
    <col min="10181" max="10181" width="0" style="220" hidden="1" customWidth="1"/>
    <col min="10182" max="10182" width="29.42578125" style="220" customWidth="1"/>
    <col min="10183" max="10183" width="8.42578125" style="220" bestFit="1" customWidth="1"/>
    <col min="10184" max="10184" width="10.140625" style="220" bestFit="1" customWidth="1"/>
    <col min="10185" max="10185" width="9" style="220" bestFit="1" customWidth="1"/>
    <col min="10186" max="10187" width="8.42578125" style="220" bestFit="1" customWidth="1"/>
    <col min="10188" max="10188" width="9.140625" style="220" bestFit="1" customWidth="1"/>
    <col min="10189" max="10191" width="8.42578125" style="220" bestFit="1" customWidth="1"/>
    <col min="10192" max="10192" width="9.140625" style="220" bestFit="1" customWidth="1"/>
    <col min="10193" max="10195" width="8.42578125" style="220" bestFit="1" customWidth="1"/>
    <col min="10196" max="10196" width="9.140625" style="220" bestFit="1" customWidth="1"/>
    <col min="10197" max="10199" width="8.42578125" style="220" bestFit="1" customWidth="1"/>
    <col min="10200" max="10200" width="9.140625" style="220" bestFit="1" customWidth="1"/>
    <col min="10201" max="10201" width="8.42578125" style="220" bestFit="1" customWidth="1"/>
    <col min="10202" max="10202" width="9.140625" style="220" bestFit="1" customWidth="1"/>
    <col min="10203" max="10203" width="8.42578125" style="220" bestFit="1" customWidth="1"/>
    <col min="10204" max="10205" width="11.5703125" style="220" bestFit="1" customWidth="1"/>
    <col min="10206" max="10206" width="8.42578125" style="220" bestFit="1" customWidth="1"/>
    <col min="10207" max="10208" width="11.5703125" style="220" bestFit="1" customWidth="1"/>
    <col min="10209" max="10209" width="9.140625" style="220"/>
    <col min="10210" max="10211" width="11.5703125" style="220" bestFit="1" customWidth="1"/>
    <col min="10212" max="10215" width="9.140625" style="220"/>
    <col min="10216" max="10216" width="11.5703125" style="220" bestFit="1" customWidth="1"/>
    <col min="10217" max="10435" width="9.140625" style="220"/>
    <col min="10436" max="10436" width="8" style="220" customWidth="1"/>
    <col min="10437" max="10437" width="0" style="220" hidden="1" customWidth="1"/>
    <col min="10438" max="10438" width="29.42578125" style="220" customWidth="1"/>
    <col min="10439" max="10439" width="8.42578125" style="220" bestFit="1" customWidth="1"/>
    <col min="10440" max="10440" width="10.140625" style="220" bestFit="1" customWidth="1"/>
    <col min="10441" max="10441" width="9" style="220" bestFit="1" customWidth="1"/>
    <col min="10442" max="10443" width="8.42578125" style="220" bestFit="1" customWidth="1"/>
    <col min="10444" max="10444" width="9.140625" style="220" bestFit="1" customWidth="1"/>
    <col min="10445" max="10447" width="8.42578125" style="220" bestFit="1" customWidth="1"/>
    <col min="10448" max="10448" width="9.140625" style="220" bestFit="1" customWidth="1"/>
    <col min="10449" max="10451" width="8.42578125" style="220" bestFit="1" customWidth="1"/>
    <col min="10452" max="10452" width="9.140625" style="220" bestFit="1" customWidth="1"/>
    <col min="10453" max="10455" width="8.42578125" style="220" bestFit="1" customWidth="1"/>
    <col min="10456" max="10456" width="9.140625" style="220" bestFit="1" customWidth="1"/>
    <col min="10457" max="10457" width="8.42578125" style="220" bestFit="1" customWidth="1"/>
    <col min="10458" max="10458" width="9.140625" style="220" bestFit="1" customWidth="1"/>
    <col min="10459" max="10459" width="8.42578125" style="220" bestFit="1" customWidth="1"/>
    <col min="10460" max="10461" width="11.5703125" style="220" bestFit="1" customWidth="1"/>
    <col min="10462" max="10462" width="8.42578125" style="220" bestFit="1" customWidth="1"/>
    <col min="10463" max="10464" width="11.5703125" style="220" bestFit="1" customWidth="1"/>
    <col min="10465" max="10465" width="9.140625" style="220"/>
    <col min="10466" max="10467" width="11.5703125" style="220" bestFit="1" customWidth="1"/>
    <col min="10468" max="10471" width="9.140625" style="220"/>
    <col min="10472" max="10472" width="11.5703125" style="220" bestFit="1" customWidth="1"/>
    <col min="10473" max="10691" width="9.140625" style="220"/>
    <col min="10692" max="10692" width="8" style="220" customWidth="1"/>
    <col min="10693" max="10693" width="0" style="220" hidden="1" customWidth="1"/>
    <col min="10694" max="10694" width="29.42578125" style="220" customWidth="1"/>
    <col min="10695" max="10695" width="8.42578125" style="220" bestFit="1" customWidth="1"/>
    <col min="10696" max="10696" width="10.140625" style="220" bestFit="1" customWidth="1"/>
    <col min="10697" max="10697" width="9" style="220" bestFit="1" customWidth="1"/>
    <col min="10698" max="10699" width="8.42578125" style="220" bestFit="1" customWidth="1"/>
    <col min="10700" max="10700" width="9.140625" style="220" bestFit="1" customWidth="1"/>
    <col min="10701" max="10703" width="8.42578125" style="220" bestFit="1" customWidth="1"/>
    <col min="10704" max="10704" width="9.140625" style="220" bestFit="1" customWidth="1"/>
    <col min="10705" max="10707" width="8.42578125" style="220" bestFit="1" customWidth="1"/>
    <col min="10708" max="10708" width="9.140625" style="220" bestFit="1" customWidth="1"/>
    <col min="10709" max="10711" width="8.42578125" style="220" bestFit="1" customWidth="1"/>
    <col min="10712" max="10712" width="9.140625" style="220" bestFit="1" customWidth="1"/>
    <col min="10713" max="10713" width="8.42578125" style="220" bestFit="1" customWidth="1"/>
    <col min="10714" max="10714" width="9.140625" style="220" bestFit="1" customWidth="1"/>
    <col min="10715" max="10715" width="8.42578125" style="220" bestFit="1" customWidth="1"/>
    <col min="10716" max="10717" width="11.5703125" style="220" bestFit="1" customWidth="1"/>
    <col min="10718" max="10718" width="8.42578125" style="220" bestFit="1" customWidth="1"/>
    <col min="10719" max="10720" width="11.5703125" style="220" bestFit="1" customWidth="1"/>
    <col min="10721" max="10721" width="9.140625" style="220"/>
    <col min="10722" max="10723" width="11.5703125" style="220" bestFit="1" customWidth="1"/>
    <col min="10724" max="10727" width="9.140625" style="220"/>
    <col min="10728" max="10728" width="11.5703125" style="220" bestFit="1" customWidth="1"/>
    <col min="10729" max="10947" width="9.140625" style="220"/>
    <col min="10948" max="10948" width="8" style="220" customWidth="1"/>
    <col min="10949" max="10949" width="0" style="220" hidden="1" customWidth="1"/>
    <col min="10950" max="10950" width="29.42578125" style="220" customWidth="1"/>
    <col min="10951" max="10951" width="8.42578125" style="220" bestFit="1" customWidth="1"/>
    <col min="10952" max="10952" width="10.140625" style="220" bestFit="1" customWidth="1"/>
    <col min="10953" max="10953" width="9" style="220" bestFit="1" customWidth="1"/>
    <col min="10954" max="10955" width="8.42578125" style="220" bestFit="1" customWidth="1"/>
    <col min="10956" max="10956" width="9.140625" style="220" bestFit="1" customWidth="1"/>
    <col min="10957" max="10959" width="8.42578125" style="220" bestFit="1" customWidth="1"/>
    <col min="10960" max="10960" width="9.140625" style="220" bestFit="1" customWidth="1"/>
    <col min="10961" max="10963" width="8.42578125" style="220" bestFit="1" customWidth="1"/>
    <col min="10964" max="10964" width="9.140625" style="220" bestFit="1" customWidth="1"/>
    <col min="10965" max="10967" width="8.42578125" style="220" bestFit="1" customWidth="1"/>
    <col min="10968" max="10968" width="9.140625" style="220" bestFit="1" customWidth="1"/>
    <col min="10969" max="10969" width="8.42578125" style="220" bestFit="1" customWidth="1"/>
    <col min="10970" max="10970" width="9.140625" style="220" bestFit="1" customWidth="1"/>
    <col min="10971" max="10971" width="8.42578125" style="220" bestFit="1" customWidth="1"/>
    <col min="10972" max="10973" width="11.5703125" style="220" bestFit="1" customWidth="1"/>
    <col min="10974" max="10974" width="8.42578125" style="220" bestFit="1" customWidth="1"/>
    <col min="10975" max="10976" width="11.5703125" style="220" bestFit="1" customWidth="1"/>
    <col min="10977" max="10977" width="9.140625" style="220"/>
    <col min="10978" max="10979" width="11.5703125" style="220" bestFit="1" customWidth="1"/>
    <col min="10980" max="10983" width="9.140625" style="220"/>
    <col min="10984" max="10984" width="11.5703125" style="220" bestFit="1" customWidth="1"/>
    <col min="10985" max="11203" width="9.140625" style="220"/>
    <col min="11204" max="11204" width="8" style="220" customWidth="1"/>
    <col min="11205" max="11205" width="0" style="220" hidden="1" customWidth="1"/>
    <col min="11206" max="11206" width="29.42578125" style="220" customWidth="1"/>
    <col min="11207" max="11207" width="8.42578125" style="220" bestFit="1" customWidth="1"/>
    <col min="11208" max="11208" width="10.140625" style="220" bestFit="1" customWidth="1"/>
    <col min="11209" max="11209" width="9" style="220" bestFit="1" customWidth="1"/>
    <col min="11210" max="11211" width="8.42578125" style="220" bestFit="1" customWidth="1"/>
    <col min="11212" max="11212" width="9.140625" style="220" bestFit="1" customWidth="1"/>
    <col min="11213" max="11215" width="8.42578125" style="220" bestFit="1" customWidth="1"/>
    <col min="11216" max="11216" width="9.140625" style="220" bestFit="1" customWidth="1"/>
    <col min="11217" max="11219" width="8.42578125" style="220" bestFit="1" customWidth="1"/>
    <col min="11220" max="11220" width="9.140625" style="220" bestFit="1" customWidth="1"/>
    <col min="11221" max="11223" width="8.42578125" style="220" bestFit="1" customWidth="1"/>
    <col min="11224" max="11224" width="9.140625" style="220" bestFit="1" customWidth="1"/>
    <col min="11225" max="11225" width="8.42578125" style="220" bestFit="1" customWidth="1"/>
    <col min="11226" max="11226" width="9.140625" style="220" bestFit="1" customWidth="1"/>
    <col min="11227" max="11227" width="8.42578125" style="220" bestFit="1" customWidth="1"/>
    <col min="11228" max="11229" width="11.5703125" style="220" bestFit="1" customWidth="1"/>
    <col min="11230" max="11230" width="8.42578125" style="220" bestFit="1" customWidth="1"/>
    <col min="11231" max="11232" width="11.5703125" style="220" bestFit="1" customWidth="1"/>
    <col min="11233" max="11233" width="9.140625" style="220"/>
    <col min="11234" max="11235" width="11.5703125" style="220" bestFit="1" customWidth="1"/>
    <col min="11236" max="11239" width="9.140625" style="220"/>
    <col min="11240" max="11240" width="11.5703125" style="220" bestFit="1" customWidth="1"/>
    <col min="11241" max="11459" width="9.140625" style="220"/>
    <col min="11460" max="11460" width="8" style="220" customWidth="1"/>
    <col min="11461" max="11461" width="0" style="220" hidden="1" customWidth="1"/>
    <col min="11462" max="11462" width="29.42578125" style="220" customWidth="1"/>
    <col min="11463" max="11463" width="8.42578125" style="220" bestFit="1" customWidth="1"/>
    <col min="11464" max="11464" width="10.140625" style="220" bestFit="1" customWidth="1"/>
    <col min="11465" max="11465" width="9" style="220" bestFit="1" customWidth="1"/>
    <col min="11466" max="11467" width="8.42578125" style="220" bestFit="1" customWidth="1"/>
    <col min="11468" max="11468" width="9.140625" style="220" bestFit="1" customWidth="1"/>
    <col min="11469" max="11471" width="8.42578125" style="220" bestFit="1" customWidth="1"/>
    <col min="11472" max="11472" width="9.140625" style="220" bestFit="1" customWidth="1"/>
    <col min="11473" max="11475" width="8.42578125" style="220" bestFit="1" customWidth="1"/>
    <col min="11476" max="11476" width="9.140625" style="220" bestFit="1" customWidth="1"/>
    <col min="11477" max="11479" width="8.42578125" style="220" bestFit="1" customWidth="1"/>
    <col min="11480" max="11480" width="9.140625" style="220" bestFit="1" customWidth="1"/>
    <col min="11481" max="11481" width="8.42578125" style="220" bestFit="1" customWidth="1"/>
    <col min="11482" max="11482" width="9.140625" style="220" bestFit="1" customWidth="1"/>
    <col min="11483" max="11483" width="8.42578125" style="220" bestFit="1" customWidth="1"/>
    <col min="11484" max="11485" width="11.5703125" style="220" bestFit="1" customWidth="1"/>
    <col min="11486" max="11486" width="8.42578125" style="220" bestFit="1" customWidth="1"/>
    <col min="11487" max="11488" width="11.5703125" style="220" bestFit="1" customWidth="1"/>
    <col min="11489" max="11489" width="9.140625" style="220"/>
    <col min="11490" max="11491" width="11.5703125" style="220" bestFit="1" customWidth="1"/>
    <col min="11492" max="11495" width="9.140625" style="220"/>
    <col min="11496" max="11496" width="11.5703125" style="220" bestFit="1" customWidth="1"/>
    <col min="11497" max="11715" width="9.140625" style="220"/>
    <col min="11716" max="11716" width="8" style="220" customWidth="1"/>
    <col min="11717" max="11717" width="0" style="220" hidden="1" customWidth="1"/>
    <col min="11718" max="11718" width="29.42578125" style="220" customWidth="1"/>
    <col min="11719" max="11719" width="8.42578125" style="220" bestFit="1" customWidth="1"/>
    <col min="11720" max="11720" width="10.140625" style="220" bestFit="1" customWidth="1"/>
    <col min="11721" max="11721" width="9" style="220" bestFit="1" customWidth="1"/>
    <col min="11722" max="11723" width="8.42578125" style="220" bestFit="1" customWidth="1"/>
    <col min="11724" max="11724" width="9.140625" style="220" bestFit="1" customWidth="1"/>
    <col min="11725" max="11727" width="8.42578125" style="220" bestFit="1" customWidth="1"/>
    <col min="11728" max="11728" width="9.140625" style="220" bestFit="1" customWidth="1"/>
    <col min="11729" max="11731" width="8.42578125" style="220" bestFit="1" customWidth="1"/>
    <col min="11732" max="11732" width="9.140625" style="220" bestFit="1" customWidth="1"/>
    <col min="11733" max="11735" width="8.42578125" style="220" bestFit="1" customWidth="1"/>
    <col min="11736" max="11736" width="9.140625" style="220" bestFit="1" customWidth="1"/>
    <col min="11737" max="11737" width="8.42578125" style="220" bestFit="1" customWidth="1"/>
    <col min="11738" max="11738" width="9.140625" style="220" bestFit="1" customWidth="1"/>
    <col min="11739" max="11739" width="8.42578125" style="220" bestFit="1" customWidth="1"/>
    <col min="11740" max="11741" width="11.5703125" style="220" bestFit="1" customWidth="1"/>
    <col min="11742" max="11742" width="8.42578125" style="220" bestFit="1" customWidth="1"/>
    <col min="11743" max="11744" width="11.5703125" style="220" bestFit="1" customWidth="1"/>
    <col min="11745" max="11745" width="9.140625" style="220"/>
    <col min="11746" max="11747" width="11.5703125" style="220" bestFit="1" customWidth="1"/>
    <col min="11748" max="11751" width="9.140625" style="220"/>
    <col min="11752" max="11752" width="11.5703125" style="220" bestFit="1" customWidth="1"/>
    <col min="11753" max="11971" width="9.140625" style="220"/>
    <col min="11972" max="11972" width="8" style="220" customWidth="1"/>
    <col min="11973" max="11973" width="0" style="220" hidden="1" customWidth="1"/>
    <col min="11974" max="11974" width="29.42578125" style="220" customWidth="1"/>
    <col min="11975" max="11975" width="8.42578125" style="220" bestFit="1" customWidth="1"/>
    <col min="11976" max="11976" width="10.140625" style="220" bestFit="1" customWidth="1"/>
    <col min="11977" max="11977" width="9" style="220" bestFit="1" customWidth="1"/>
    <col min="11978" max="11979" width="8.42578125" style="220" bestFit="1" customWidth="1"/>
    <col min="11980" max="11980" width="9.140625" style="220" bestFit="1" customWidth="1"/>
    <col min="11981" max="11983" width="8.42578125" style="220" bestFit="1" customWidth="1"/>
    <col min="11984" max="11984" width="9.140625" style="220" bestFit="1" customWidth="1"/>
    <col min="11985" max="11987" width="8.42578125" style="220" bestFit="1" customWidth="1"/>
    <col min="11988" max="11988" width="9.140625" style="220" bestFit="1" customWidth="1"/>
    <col min="11989" max="11991" width="8.42578125" style="220" bestFit="1" customWidth="1"/>
    <col min="11992" max="11992" width="9.140625" style="220" bestFit="1" customWidth="1"/>
    <col min="11993" max="11993" width="8.42578125" style="220" bestFit="1" customWidth="1"/>
    <col min="11994" max="11994" width="9.140625" style="220" bestFit="1" customWidth="1"/>
    <col min="11995" max="11995" width="8.42578125" style="220" bestFit="1" customWidth="1"/>
    <col min="11996" max="11997" width="11.5703125" style="220" bestFit="1" customWidth="1"/>
    <col min="11998" max="11998" width="8.42578125" style="220" bestFit="1" customWidth="1"/>
    <col min="11999" max="12000" width="11.5703125" style="220" bestFit="1" customWidth="1"/>
    <col min="12001" max="12001" width="9.140625" style="220"/>
    <col min="12002" max="12003" width="11.5703125" style="220" bestFit="1" customWidth="1"/>
    <col min="12004" max="12007" width="9.140625" style="220"/>
    <col min="12008" max="12008" width="11.5703125" style="220" bestFit="1" customWidth="1"/>
    <col min="12009" max="12227" width="9.140625" style="220"/>
    <col min="12228" max="12228" width="8" style="220" customWidth="1"/>
    <col min="12229" max="12229" width="0" style="220" hidden="1" customWidth="1"/>
    <col min="12230" max="12230" width="29.42578125" style="220" customWidth="1"/>
    <col min="12231" max="12231" width="8.42578125" style="220" bestFit="1" customWidth="1"/>
    <col min="12232" max="12232" width="10.140625" style="220" bestFit="1" customWidth="1"/>
    <col min="12233" max="12233" width="9" style="220" bestFit="1" customWidth="1"/>
    <col min="12234" max="12235" width="8.42578125" style="220" bestFit="1" customWidth="1"/>
    <col min="12236" max="12236" width="9.140625" style="220" bestFit="1" customWidth="1"/>
    <col min="12237" max="12239" width="8.42578125" style="220" bestFit="1" customWidth="1"/>
    <col min="12240" max="12240" width="9.140625" style="220" bestFit="1" customWidth="1"/>
    <col min="12241" max="12243" width="8.42578125" style="220" bestFit="1" customWidth="1"/>
    <col min="12244" max="12244" width="9.140625" style="220" bestFit="1" customWidth="1"/>
    <col min="12245" max="12247" width="8.42578125" style="220" bestFit="1" customWidth="1"/>
    <col min="12248" max="12248" width="9.140625" style="220" bestFit="1" customWidth="1"/>
    <col min="12249" max="12249" width="8.42578125" style="220" bestFit="1" customWidth="1"/>
    <col min="12250" max="12250" width="9.140625" style="220" bestFit="1" customWidth="1"/>
    <col min="12251" max="12251" width="8.42578125" style="220" bestFit="1" customWidth="1"/>
    <col min="12252" max="12253" width="11.5703125" style="220" bestFit="1" customWidth="1"/>
    <col min="12254" max="12254" width="8.42578125" style="220" bestFit="1" customWidth="1"/>
    <col min="12255" max="12256" width="11.5703125" style="220" bestFit="1" customWidth="1"/>
    <col min="12257" max="12257" width="9.140625" style="220"/>
    <col min="12258" max="12259" width="11.5703125" style="220" bestFit="1" customWidth="1"/>
    <col min="12260" max="12263" width="9.140625" style="220"/>
    <col min="12264" max="12264" width="11.5703125" style="220" bestFit="1" customWidth="1"/>
    <col min="12265" max="12483" width="9.140625" style="220"/>
    <col min="12484" max="12484" width="8" style="220" customWidth="1"/>
    <col min="12485" max="12485" width="0" style="220" hidden="1" customWidth="1"/>
    <col min="12486" max="12486" width="29.42578125" style="220" customWidth="1"/>
    <col min="12487" max="12487" width="8.42578125" style="220" bestFit="1" customWidth="1"/>
    <col min="12488" max="12488" width="10.140625" style="220" bestFit="1" customWidth="1"/>
    <col min="12489" max="12489" width="9" style="220" bestFit="1" customWidth="1"/>
    <col min="12490" max="12491" width="8.42578125" style="220" bestFit="1" customWidth="1"/>
    <col min="12492" max="12492" width="9.140625" style="220" bestFit="1" customWidth="1"/>
    <col min="12493" max="12495" width="8.42578125" style="220" bestFit="1" customWidth="1"/>
    <col min="12496" max="12496" width="9.140625" style="220" bestFit="1" customWidth="1"/>
    <col min="12497" max="12499" width="8.42578125" style="220" bestFit="1" customWidth="1"/>
    <col min="12500" max="12500" width="9.140625" style="220" bestFit="1" customWidth="1"/>
    <col min="12501" max="12503" width="8.42578125" style="220" bestFit="1" customWidth="1"/>
    <col min="12504" max="12504" width="9.140625" style="220" bestFit="1" customWidth="1"/>
    <col min="12505" max="12505" width="8.42578125" style="220" bestFit="1" customWidth="1"/>
    <col min="12506" max="12506" width="9.140625" style="220" bestFit="1" customWidth="1"/>
    <col min="12507" max="12507" width="8.42578125" style="220" bestFit="1" customWidth="1"/>
    <col min="12508" max="12509" width="11.5703125" style="220" bestFit="1" customWidth="1"/>
    <col min="12510" max="12510" width="8.42578125" style="220" bestFit="1" customWidth="1"/>
    <col min="12511" max="12512" width="11.5703125" style="220" bestFit="1" customWidth="1"/>
    <col min="12513" max="12513" width="9.140625" style="220"/>
    <col min="12514" max="12515" width="11.5703125" style="220" bestFit="1" customWidth="1"/>
    <col min="12516" max="12519" width="9.140625" style="220"/>
    <col min="12520" max="12520" width="11.5703125" style="220" bestFit="1" customWidth="1"/>
    <col min="12521" max="12739" width="9.140625" style="220"/>
    <col min="12740" max="12740" width="8" style="220" customWidth="1"/>
    <col min="12741" max="12741" width="0" style="220" hidden="1" customWidth="1"/>
    <col min="12742" max="12742" width="29.42578125" style="220" customWidth="1"/>
    <col min="12743" max="12743" width="8.42578125" style="220" bestFit="1" customWidth="1"/>
    <col min="12744" max="12744" width="10.140625" style="220" bestFit="1" customWidth="1"/>
    <col min="12745" max="12745" width="9" style="220" bestFit="1" customWidth="1"/>
    <col min="12746" max="12747" width="8.42578125" style="220" bestFit="1" customWidth="1"/>
    <col min="12748" max="12748" width="9.140625" style="220" bestFit="1" customWidth="1"/>
    <col min="12749" max="12751" width="8.42578125" style="220" bestFit="1" customWidth="1"/>
    <col min="12752" max="12752" width="9.140625" style="220" bestFit="1" customWidth="1"/>
    <col min="12753" max="12755" width="8.42578125" style="220" bestFit="1" customWidth="1"/>
    <col min="12756" max="12756" width="9.140625" style="220" bestFit="1" customWidth="1"/>
    <col min="12757" max="12759" width="8.42578125" style="220" bestFit="1" customWidth="1"/>
    <col min="12760" max="12760" width="9.140625" style="220" bestFit="1" customWidth="1"/>
    <col min="12761" max="12761" width="8.42578125" style="220" bestFit="1" customWidth="1"/>
    <col min="12762" max="12762" width="9.140625" style="220" bestFit="1" customWidth="1"/>
    <col min="12763" max="12763" width="8.42578125" style="220" bestFit="1" customWidth="1"/>
    <col min="12764" max="12765" width="11.5703125" style="220" bestFit="1" customWidth="1"/>
    <col min="12766" max="12766" width="8.42578125" style="220" bestFit="1" customWidth="1"/>
    <col min="12767" max="12768" width="11.5703125" style="220" bestFit="1" customWidth="1"/>
    <col min="12769" max="12769" width="9.140625" style="220"/>
    <col min="12770" max="12771" width="11.5703125" style="220" bestFit="1" customWidth="1"/>
    <col min="12772" max="12775" width="9.140625" style="220"/>
    <col min="12776" max="12776" width="11.5703125" style="220" bestFit="1" customWidth="1"/>
    <col min="12777" max="12995" width="9.140625" style="220"/>
    <col min="12996" max="12996" width="8" style="220" customWidth="1"/>
    <col min="12997" max="12997" width="0" style="220" hidden="1" customWidth="1"/>
    <col min="12998" max="12998" width="29.42578125" style="220" customWidth="1"/>
    <col min="12999" max="12999" width="8.42578125" style="220" bestFit="1" customWidth="1"/>
    <col min="13000" max="13000" width="10.140625" style="220" bestFit="1" customWidth="1"/>
    <col min="13001" max="13001" width="9" style="220" bestFit="1" customWidth="1"/>
    <col min="13002" max="13003" width="8.42578125" style="220" bestFit="1" customWidth="1"/>
    <col min="13004" max="13004" width="9.140625" style="220" bestFit="1" customWidth="1"/>
    <col min="13005" max="13007" width="8.42578125" style="220" bestFit="1" customWidth="1"/>
    <col min="13008" max="13008" width="9.140625" style="220" bestFit="1" customWidth="1"/>
    <col min="13009" max="13011" width="8.42578125" style="220" bestFit="1" customWidth="1"/>
    <col min="13012" max="13012" width="9.140625" style="220" bestFit="1" customWidth="1"/>
    <col min="13013" max="13015" width="8.42578125" style="220" bestFit="1" customWidth="1"/>
    <col min="13016" max="13016" width="9.140625" style="220" bestFit="1" customWidth="1"/>
    <col min="13017" max="13017" width="8.42578125" style="220" bestFit="1" customWidth="1"/>
    <col min="13018" max="13018" width="9.140625" style="220" bestFit="1" customWidth="1"/>
    <col min="13019" max="13019" width="8.42578125" style="220" bestFit="1" customWidth="1"/>
    <col min="13020" max="13021" width="11.5703125" style="220" bestFit="1" customWidth="1"/>
    <col min="13022" max="13022" width="8.42578125" style="220" bestFit="1" customWidth="1"/>
    <col min="13023" max="13024" width="11.5703125" style="220" bestFit="1" customWidth="1"/>
    <col min="13025" max="13025" width="9.140625" style="220"/>
    <col min="13026" max="13027" width="11.5703125" style="220" bestFit="1" customWidth="1"/>
    <col min="13028" max="13031" width="9.140625" style="220"/>
    <col min="13032" max="13032" width="11.5703125" style="220" bestFit="1" customWidth="1"/>
    <col min="13033" max="13251" width="9.140625" style="220"/>
    <col min="13252" max="13252" width="8" style="220" customWidth="1"/>
    <col min="13253" max="13253" width="0" style="220" hidden="1" customWidth="1"/>
    <col min="13254" max="13254" width="29.42578125" style="220" customWidth="1"/>
    <col min="13255" max="13255" width="8.42578125" style="220" bestFit="1" customWidth="1"/>
    <col min="13256" max="13256" width="10.140625" style="220" bestFit="1" customWidth="1"/>
    <col min="13257" max="13257" width="9" style="220" bestFit="1" customWidth="1"/>
    <col min="13258" max="13259" width="8.42578125" style="220" bestFit="1" customWidth="1"/>
    <col min="13260" max="13260" width="9.140625" style="220" bestFit="1" customWidth="1"/>
    <col min="13261" max="13263" width="8.42578125" style="220" bestFit="1" customWidth="1"/>
    <col min="13264" max="13264" width="9.140625" style="220" bestFit="1" customWidth="1"/>
    <col min="13265" max="13267" width="8.42578125" style="220" bestFit="1" customWidth="1"/>
    <col min="13268" max="13268" width="9.140625" style="220" bestFit="1" customWidth="1"/>
    <col min="13269" max="13271" width="8.42578125" style="220" bestFit="1" customWidth="1"/>
    <col min="13272" max="13272" width="9.140625" style="220" bestFit="1" customWidth="1"/>
    <col min="13273" max="13273" width="8.42578125" style="220" bestFit="1" customWidth="1"/>
    <col min="13274" max="13274" width="9.140625" style="220" bestFit="1" customWidth="1"/>
    <col min="13275" max="13275" width="8.42578125" style="220" bestFit="1" customWidth="1"/>
    <col min="13276" max="13277" width="11.5703125" style="220" bestFit="1" customWidth="1"/>
    <col min="13278" max="13278" width="8.42578125" style="220" bestFit="1" customWidth="1"/>
    <col min="13279" max="13280" width="11.5703125" style="220" bestFit="1" customWidth="1"/>
    <col min="13281" max="13281" width="9.140625" style="220"/>
    <col min="13282" max="13283" width="11.5703125" style="220" bestFit="1" customWidth="1"/>
    <col min="13284" max="13287" width="9.140625" style="220"/>
    <col min="13288" max="13288" width="11.5703125" style="220" bestFit="1" customWidth="1"/>
    <col min="13289" max="13507" width="9.140625" style="220"/>
    <col min="13508" max="13508" width="8" style="220" customWidth="1"/>
    <col min="13509" max="13509" width="0" style="220" hidden="1" customWidth="1"/>
    <col min="13510" max="13510" width="29.42578125" style="220" customWidth="1"/>
    <col min="13511" max="13511" width="8.42578125" style="220" bestFit="1" customWidth="1"/>
    <col min="13512" max="13512" width="10.140625" style="220" bestFit="1" customWidth="1"/>
    <col min="13513" max="13513" width="9" style="220" bestFit="1" customWidth="1"/>
    <col min="13514" max="13515" width="8.42578125" style="220" bestFit="1" customWidth="1"/>
    <col min="13516" max="13516" width="9.140625" style="220" bestFit="1" customWidth="1"/>
    <col min="13517" max="13519" width="8.42578125" style="220" bestFit="1" customWidth="1"/>
    <col min="13520" max="13520" width="9.140625" style="220" bestFit="1" customWidth="1"/>
    <col min="13521" max="13523" width="8.42578125" style="220" bestFit="1" customWidth="1"/>
    <col min="13524" max="13524" width="9.140625" style="220" bestFit="1" customWidth="1"/>
    <col min="13525" max="13527" width="8.42578125" style="220" bestFit="1" customWidth="1"/>
    <col min="13528" max="13528" width="9.140625" style="220" bestFit="1" customWidth="1"/>
    <col min="13529" max="13529" width="8.42578125" style="220" bestFit="1" customWidth="1"/>
    <col min="13530" max="13530" width="9.140625" style="220" bestFit="1" customWidth="1"/>
    <col min="13531" max="13531" width="8.42578125" style="220" bestFit="1" customWidth="1"/>
    <col min="13532" max="13533" width="11.5703125" style="220" bestFit="1" customWidth="1"/>
    <col min="13534" max="13534" width="8.42578125" style="220" bestFit="1" customWidth="1"/>
    <col min="13535" max="13536" width="11.5703125" style="220" bestFit="1" customWidth="1"/>
    <col min="13537" max="13537" width="9.140625" style="220"/>
    <col min="13538" max="13539" width="11.5703125" style="220" bestFit="1" customWidth="1"/>
    <col min="13540" max="13543" width="9.140625" style="220"/>
    <col min="13544" max="13544" width="11.5703125" style="220" bestFit="1" customWidth="1"/>
    <col min="13545" max="13763" width="9.140625" style="220"/>
    <col min="13764" max="13764" width="8" style="220" customWidth="1"/>
    <col min="13765" max="13765" width="0" style="220" hidden="1" customWidth="1"/>
    <col min="13766" max="13766" width="29.42578125" style="220" customWidth="1"/>
    <col min="13767" max="13767" width="8.42578125" style="220" bestFit="1" customWidth="1"/>
    <col min="13768" max="13768" width="10.140625" style="220" bestFit="1" customWidth="1"/>
    <col min="13769" max="13769" width="9" style="220" bestFit="1" customWidth="1"/>
    <col min="13770" max="13771" width="8.42578125" style="220" bestFit="1" customWidth="1"/>
    <col min="13772" max="13772" width="9.140625" style="220" bestFit="1" customWidth="1"/>
    <col min="13773" max="13775" width="8.42578125" style="220" bestFit="1" customWidth="1"/>
    <col min="13776" max="13776" width="9.140625" style="220" bestFit="1" customWidth="1"/>
    <col min="13777" max="13779" width="8.42578125" style="220" bestFit="1" customWidth="1"/>
    <col min="13780" max="13780" width="9.140625" style="220" bestFit="1" customWidth="1"/>
    <col min="13781" max="13783" width="8.42578125" style="220" bestFit="1" customWidth="1"/>
    <col min="13784" max="13784" width="9.140625" style="220" bestFit="1" customWidth="1"/>
    <col min="13785" max="13785" width="8.42578125" style="220" bestFit="1" customWidth="1"/>
    <col min="13786" max="13786" width="9.140625" style="220" bestFit="1" customWidth="1"/>
    <col min="13787" max="13787" width="8.42578125" style="220" bestFit="1" customWidth="1"/>
    <col min="13788" max="13789" width="11.5703125" style="220" bestFit="1" customWidth="1"/>
    <col min="13790" max="13790" width="8.42578125" style="220" bestFit="1" customWidth="1"/>
    <col min="13791" max="13792" width="11.5703125" style="220" bestFit="1" customWidth="1"/>
    <col min="13793" max="13793" width="9.140625" style="220"/>
    <col min="13794" max="13795" width="11.5703125" style="220" bestFit="1" customWidth="1"/>
    <col min="13796" max="13799" width="9.140625" style="220"/>
    <col min="13800" max="13800" width="11.5703125" style="220" bestFit="1" customWidth="1"/>
    <col min="13801" max="14019" width="9.140625" style="220"/>
    <col min="14020" max="14020" width="8" style="220" customWidth="1"/>
    <col min="14021" max="14021" width="0" style="220" hidden="1" customWidth="1"/>
    <col min="14022" max="14022" width="29.42578125" style="220" customWidth="1"/>
    <col min="14023" max="14023" width="8.42578125" style="220" bestFit="1" customWidth="1"/>
    <col min="14024" max="14024" width="10.140625" style="220" bestFit="1" customWidth="1"/>
    <col min="14025" max="14025" width="9" style="220" bestFit="1" customWidth="1"/>
    <col min="14026" max="14027" width="8.42578125" style="220" bestFit="1" customWidth="1"/>
    <col min="14028" max="14028" width="9.140625" style="220" bestFit="1" customWidth="1"/>
    <col min="14029" max="14031" width="8.42578125" style="220" bestFit="1" customWidth="1"/>
    <col min="14032" max="14032" width="9.140625" style="220" bestFit="1" customWidth="1"/>
    <col min="14033" max="14035" width="8.42578125" style="220" bestFit="1" customWidth="1"/>
    <col min="14036" max="14036" width="9.140625" style="220" bestFit="1" customWidth="1"/>
    <col min="14037" max="14039" width="8.42578125" style="220" bestFit="1" customWidth="1"/>
    <col min="14040" max="14040" width="9.140625" style="220" bestFit="1" customWidth="1"/>
    <col min="14041" max="14041" width="8.42578125" style="220" bestFit="1" customWidth="1"/>
    <col min="14042" max="14042" width="9.140625" style="220" bestFit="1" customWidth="1"/>
    <col min="14043" max="14043" width="8.42578125" style="220" bestFit="1" customWidth="1"/>
    <col min="14044" max="14045" width="11.5703125" style="220" bestFit="1" customWidth="1"/>
    <col min="14046" max="14046" width="8.42578125" style="220" bestFit="1" customWidth="1"/>
    <col min="14047" max="14048" width="11.5703125" style="220" bestFit="1" customWidth="1"/>
    <col min="14049" max="14049" width="9.140625" style="220"/>
    <col min="14050" max="14051" width="11.5703125" style="220" bestFit="1" customWidth="1"/>
    <col min="14052" max="14055" width="9.140625" style="220"/>
    <col min="14056" max="14056" width="11.5703125" style="220" bestFit="1" customWidth="1"/>
    <col min="14057" max="14275" width="9.140625" style="220"/>
    <col min="14276" max="14276" width="8" style="220" customWidth="1"/>
    <col min="14277" max="14277" width="0" style="220" hidden="1" customWidth="1"/>
    <col min="14278" max="14278" width="29.42578125" style="220" customWidth="1"/>
    <col min="14279" max="14279" width="8.42578125" style="220" bestFit="1" customWidth="1"/>
    <col min="14280" max="14280" width="10.140625" style="220" bestFit="1" customWidth="1"/>
    <col min="14281" max="14281" width="9" style="220" bestFit="1" customWidth="1"/>
    <col min="14282" max="14283" width="8.42578125" style="220" bestFit="1" customWidth="1"/>
    <col min="14284" max="14284" width="9.140625" style="220" bestFit="1" customWidth="1"/>
    <col min="14285" max="14287" width="8.42578125" style="220" bestFit="1" customWidth="1"/>
    <col min="14288" max="14288" width="9.140625" style="220" bestFit="1" customWidth="1"/>
    <col min="14289" max="14291" width="8.42578125" style="220" bestFit="1" customWidth="1"/>
    <col min="14292" max="14292" width="9.140625" style="220" bestFit="1" customWidth="1"/>
    <col min="14293" max="14295" width="8.42578125" style="220" bestFit="1" customWidth="1"/>
    <col min="14296" max="14296" width="9.140625" style="220" bestFit="1" customWidth="1"/>
    <col min="14297" max="14297" width="8.42578125" style="220" bestFit="1" customWidth="1"/>
    <col min="14298" max="14298" width="9.140625" style="220" bestFit="1" customWidth="1"/>
    <col min="14299" max="14299" width="8.42578125" style="220" bestFit="1" customWidth="1"/>
    <col min="14300" max="14301" width="11.5703125" style="220" bestFit="1" customWidth="1"/>
    <col min="14302" max="14302" width="8.42578125" style="220" bestFit="1" customWidth="1"/>
    <col min="14303" max="14304" width="11.5703125" style="220" bestFit="1" customWidth="1"/>
    <col min="14305" max="14305" width="9.140625" style="220"/>
    <col min="14306" max="14307" width="11.5703125" style="220" bestFit="1" customWidth="1"/>
    <col min="14308" max="14311" width="9.140625" style="220"/>
    <col min="14312" max="14312" width="11.5703125" style="220" bestFit="1" customWidth="1"/>
    <col min="14313" max="14531" width="9.140625" style="220"/>
    <col min="14532" max="14532" width="8" style="220" customWidth="1"/>
    <col min="14533" max="14533" width="0" style="220" hidden="1" customWidth="1"/>
    <col min="14534" max="14534" width="29.42578125" style="220" customWidth="1"/>
    <col min="14535" max="14535" width="8.42578125" style="220" bestFit="1" customWidth="1"/>
    <col min="14536" max="14536" width="10.140625" style="220" bestFit="1" customWidth="1"/>
    <col min="14537" max="14537" width="9" style="220" bestFit="1" customWidth="1"/>
    <col min="14538" max="14539" width="8.42578125" style="220" bestFit="1" customWidth="1"/>
    <col min="14540" max="14540" width="9.140625" style="220" bestFit="1" customWidth="1"/>
    <col min="14541" max="14543" width="8.42578125" style="220" bestFit="1" customWidth="1"/>
    <col min="14544" max="14544" width="9.140625" style="220" bestFit="1" customWidth="1"/>
    <col min="14545" max="14547" width="8.42578125" style="220" bestFit="1" customWidth="1"/>
    <col min="14548" max="14548" width="9.140625" style="220" bestFit="1" customWidth="1"/>
    <col min="14549" max="14551" width="8.42578125" style="220" bestFit="1" customWidth="1"/>
    <col min="14552" max="14552" width="9.140625" style="220" bestFit="1" customWidth="1"/>
    <col min="14553" max="14553" width="8.42578125" style="220" bestFit="1" customWidth="1"/>
    <col min="14554" max="14554" width="9.140625" style="220" bestFit="1" customWidth="1"/>
    <col min="14555" max="14555" width="8.42578125" style="220" bestFit="1" customWidth="1"/>
    <col min="14556" max="14557" width="11.5703125" style="220" bestFit="1" customWidth="1"/>
    <col min="14558" max="14558" width="8.42578125" style="220" bestFit="1" customWidth="1"/>
    <col min="14559" max="14560" width="11.5703125" style="220" bestFit="1" customWidth="1"/>
    <col min="14561" max="14561" width="9.140625" style="220"/>
    <col min="14562" max="14563" width="11.5703125" style="220" bestFit="1" customWidth="1"/>
    <col min="14564" max="14567" width="9.140625" style="220"/>
    <col min="14568" max="14568" width="11.5703125" style="220" bestFit="1" customWidth="1"/>
    <col min="14569" max="14787" width="9.140625" style="220"/>
    <col min="14788" max="14788" width="8" style="220" customWidth="1"/>
    <col min="14789" max="14789" width="0" style="220" hidden="1" customWidth="1"/>
    <col min="14790" max="14790" width="29.42578125" style="220" customWidth="1"/>
    <col min="14791" max="14791" width="8.42578125" style="220" bestFit="1" customWidth="1"/>
    <col min="14792" max="14792" width="10.140625" style="220" bestFit="1" customWidth="1"/>
    <col min="14793" max="14793" width="9" style="220" bestFit="1" customWidth="1"/>
    <col min="14794" max="14795" width="8.42578125" style="220" bestFit="1" customWidth="1"/>
    <col min="14796" max="14796" width="9.140625" style="220" bestFit="1" customWidth="1"/>
    <col min="14797" max="14799" width="8.42578125" style="220" bestFit="1" customWidth="1"/>
    <col min="14800" max="14800" width="9.140625" style="220" bestFit="1" customWidth="1"/>
    <col min="14801" max="14803" width="8.42578125" style="220" bestFit="1" customWidth="1"/>
    <col min="14804" max="14804" width="9.140625" style="220" bestFit="1" customWidth="1"/>
    <col min="14805" max="14807" width="8.42578125" style="220" bestFit="1" customWidth="1"/>
    <col min="14808" max="14808" width="9.140625" style="220" bestFit="1" customWidth="1"/>
    <col min="14809" max="14809" width="8.42578125" style="220" bestFit="1" customWidth="1"/>
    <col min="14810" max="14810" width="9.140625" style="220" bestFit="1" customWidth="1"/>
    <col min="14811" max="14811" width="8.42578125" style="220" bestFit="1" customWidth="1"/>
    <col min="14812" max="14813" width="11.5703125" style="220" bestFit="1" customWidth="1"/>
    <col min="14814" max="14814" width="8.42578125" style="220" bestFit="1" customWidth="1"/>
    <col min="14815" max="14816" width="11.5703125" style="220" bestFit="1" customWidth="1"/>
    <col min="14817" max="14817" width="9.140625" style="220"/>
    <col min="14818" max="14819" width="11.5703125" style="220" bestFit="1" customWidth="1"/>
    <col min="14820" max="14823" width="9.140625" style="220"/>
    <col min="14824" max="14824" width="11.5703125" style="220" bestFit="1" customWidth="1"/>
    <col min="14825" max="15043" width="9.140625" style="220"/>
    <col min="15044" max="15044" width="8" style="220" customWidth="1"/>
    <col min="15045" max="15045" width="0" style="220" hidden="1" customWidth="1"/>
    <col min="15046" max="15046" width="29.42578125" style="220" customWidth="1"/>
    <col min="15047" max="15047" width="8.42578125" style="220" bestFit="1" customWidth="1"/>
    <col min="15048" max="15048" width="10.140625" style="220" bestFit="1" customWidth="1"/>
    <col min="15049" max="15049" width="9" style="220" bestFit="1" customWidth="1"/>
    <col min="15050" max="15051" width="8.42578125" style="220" bestFit="1" customWidth="1"/>
    <col min="15052" max="15052" width="9.140625" style="220" bestFit="1" customWidth="1"/>
    <col min="15053" max="15055" width="8.42578125" style="220" bestFit="1" customWidth="1"/>
    <col min="15056" max="15056" width="9.140625" style="220" bestFit="1" customWidth="1"/>
    <col min="15057" max="15059" width="8.42578125" style="220" bestFit="1" customWidth="1"/>
    <col min="15060" max="15060" width="9.140625" style="220" bestFit="1" customWidth="1"/>
    <col min="15061" max="15063" width="8.42578125" style="220" bestFit="1" customWidth="1"/>
    <col min="15064" max="15064" width="9.140625" style="220" bestFit="1" customWidth="1"/>
    <col min="15065" max="15065" width="8.42578125" style="220" bestFit="1" customWidth="1"/>
    <col min="15066" max="15066" width="9.140625" style="220" bestFit="1" customWidth="1"/>
    <col min="15067" max="15067" width="8.42578125" style="220" bestFit="1" customWidth="1"/>
    <col min="15068" max="15069" width="11.5703125" style="220" bestFit="1" customWidth="1"/>
    <col min="15070" max="15070" width="8.42578125" style="220" bestFit="1" customWidth="1"/>
    <col min="15071" max="15072" width="11.5703125" style="220" bestFit="1" customWidth="1"/>
    <col min="15073" max="15073" width="9.140625" style="220"/>
    <col min="15074" max="15075" width="11.5703125" style="220" bestFit="1" customWidth="1"/>
    <col min="15076" max="15079" width="9.140625" style="220"/>
    <col min="15080" max="15080" width="11.5703125" style="220" bestFit="1" customWidth="1"/>
    <col min="15081" max="15299" width="9.140625" style="220"/>
    <col min="15300" max="15300" width="8" style="220" customWidth="1"/>
    <col min="15301" max="15301" width="0" style="220" hidden="1" customWidth="1"/>
    <col min="15302" max="15302" width="29.42578125" style="220" customWidth="1"/>
    <col min="15303" max="15303" width="8.42578125" style="220" bestFit="1" customWidth="1"/>
    <col min="15304" max="15304" width="10.140625" style="220" bestFit="1" customWidth="1"/>
    <col min="15305" max="15305" width="9" style="220" bestFit="1" customWidth="1"/>
    <col min="15306" max="15307" width="8.42578125" style="220" bestFit="1" customWidth="1"/>
    <col min="15308" max="15308" width="9.140625" style="220" bestFit="1" customWidth="1"/>
    <col min="15309" max="15311" width="8.42578125" style="220" bestFit="1" customWidth="1"/>
    <col min="15312" max="15312" width="9.140625" style="220" bestFit="1" customWidth="1"/>
    <col min="15313" max="15315" width="8.42578125" style="220" bestFit="1" customWidth="1"/>
    <col min="15316" max="15316" width="9.140625" style="220" bestFit="1" customWidth="1"/>
    <col min="15317" max="15319" width="8.42578125" style="220" bestFit="1" customWidth="1"/>
    <col min="15320" max="15320" width="9.140625" style="220" bestFit="1" customWidth="1"/>
    <col min="15321" max="15321" width="8.42578125" style="220" bestFit="1" customWidth="1"/>
    <col min="15322" max="15322" width="9.140625" style="220" bestFit="1" customWidth="1"/>
    <col min="15323" max="15323" width="8.42578125" style="220" bestFit="1" customWidth="1"/>
    <col min="15324" max="15325" width="11.5703125" style="220" bestFit="1" customWidth="1"/>
    <col min="15326" max="15326" width="8.42578125" style="220" bestFit="1" customWidth="1"/>
    <col min="15327" max="15328" width="11.5703125" style="220" bestFit="1" customWidth="1"/>
    <col min="15329" max="15329" width="9.140625" style="220"/>
    <col min="15330" max="15331" width="11.5703125" style="220" bestFit="1" customWidth="1"/>
    <col min="15332" max="15335" width="9.140625" style="220"/>
    <col min="15336" max="15336" width="11.5703125" style="220" bestFit="1" customWidth="1"/>
    <col min="15337" max="15555" width="9.140625" style="220"/>
    <col min="15556" max="15556" width="8" style="220" customWidth="1"/>
    <col min="15557" max="15557" width="0" style="220" hidden="1" customWidth="1"/>
    <col min="15558" max="15558" width="29.42578125" style="220" customWidth="1"/>
    <col min="15559" max="15559" width="8.42578125" style="220" bestFit="1" customWidth="1"/>
    <col min="15560" max="15560" width="10.140625" style="220" bestFit="1" customWidth="1"/>
    <col min="15561" max="15561" width="9" style="220" bestFit="1" customWidth="1"/>
    <col min="15562" max="15563" width="8.42578125" style="220" bestFit="1" customWidth="1"/>
    <col min="15564" max="15564" width="9.140625" style="220" bestFit="1" customWidth="1"/>
    <col min="15565" max="15567" width="8.42578125" style="220" bestFit="1" customWidth="1"/>
    <col min="15568" max="15568" width="9.140625" style="220" bestFit="1" customWidth="1"/>
    <col min="15569" max="15571" width="8.42578125" style="220" bestFit="1" customWidth="1"/>
    <col min="15572" max="15572" width="9.140625" style="220" bestFit="1" customWidth="1"/>
    <col min="15573" max="15575" width="8.42578125" style="220" bestFit="1" customWidth="1"/>
    <col min="15576" max="15576" width="9.140625" style="220" bestFit="1" customWidth="1"/>
    <col min="15577" max="15577" width="8.42578125" style="220" bestFit="1" customWidth="1"/>
    <col min="15578" max="15578" width="9.140625" style="220" bestFit="1" customWidth="1"/>
    <col min="15579" max="15579" width="8.42578125" style="220" bestFit="1" customWidth="1"/>
    <col min="15580" max="15581" width="11.5703125" style="220" bestFit="1" customWidth="1"/>
    <col min="15582" max="15582" width="8.42578125" style="220" bestFit="1" customWidth="1"/>
    <col min="15583" max="15584" width="11.5703125" style="220" bestFit="1" customWidth="1"/>
    <col min="15585" max="15585" width="9.140625" style="220"/>
    <col min="15586" max="15587" width="11.5703125" style="220" bestFit="1" customWidth="1"/>
    <col min="15588" max="15591" width="9.140625" style="220"/>
    <col min="15592" max="15592" width="11.5703125" style="220" bestFit="1" customWidth="1"/>
    <col min="15593" max="15811" width="9.140625" style="220"/>
    <col min="15812" max="15812" width="8" style="220" customWidth="1"/>
    <col min="15813" max="15813" width="0" style="220" hidden="1" customWidth="1"/>
    <col min="15814" max="15814" width="29.42578125" style="220" customWidth="1"/>
    <col min="15815" max="15815" width="8.42578125" style="220" bestFit="1" customWidth="1"/>
    <col min="15816" max="15816" width="10.140625" style="220" bestFit="1" customWidth="1"/>
    <col min="15817" max="15817" width="9" style="220" bestFit="1" customWidth="1"/>
    <col min="15818" max="15819" width="8.42578125" style="220" bestFit="1" customWidth="1"/>
    <col min="15820" max="15820" width="9.140625" style="220" bestFit="1" customWidth="1"/>
    <col min="15821" max="15823" width="8.42578125" style="220" bestFit="1" customWidth="1"/>
    <col min="15824" max="15824" width="9.140625" style="220" bestFit="1" customWidth="1"/>
    <col min="15825" max="15827" width="8.42578125" style="220" bestFit="1" customWidth="1"/>
    <col min="15828" max="15828" width="9.140625" style="220" bestFit="1" customWidth="1"/>
    <col min="15829" max="15831" width="8.42578125" style="220" bestFit="1" customWidth="1"/>
    <col min="15832" max="15832" width="9.140625" style="220" bestFit="1" customWidth="1"/>
    <col min="15833" max="15833" width="8.42578125" style="220" bestFit="1" customWidth="1"/>
    <col min="15834" max="15834" width="9.140625" style="220" bestFit="1" customWidth="1"/>
    <col min="15835" max="15835" width="8.42578125" style="220" bestFit="1" customWidth="1"/>
    <col min="15836" max="15837" width="11.5703125" style="220" bestFit="1" customWidth="1"/>
    <col min="15838" max="15838" width="8.42578125" style="220" bestFit="1" customWidth="1"/>
    <col min="15839" max="15840" width="11.5703125" style="220" bestFit="1" customWidth="1"/>
    <col min="15841" max="15841" width="9.140625" style="220"/>
    <col min="15842" max="15843" width="11.5703125" style="220" bestFit="1" customWidth="1"/>
    <col min="15844" max="15847" width="9.140625" style="220"/>
    <col min="15848" max="15848" width="11.5703125" style="220" bestFit="1" customWidth="1"/>
    <col min="15849" max="16067" width="9.140625" style="220"/>
    <col min="16068" max="16068" width="8" style="220" customWidth="1"/>
    <col min="16069" max="16069" width="0" style="220" hidden="1" customWidth="1"/>
    <col min="16070" max="16070" width="29.42578125" style="220" customWidth="1"/>
    <col min="16071" max="16071" width="8.42578125" style="220" bestFit="1" customWidth="1"/>
    <col min="16072" max="16072" width="10.140625" style="220" bestFit="1" customWidth="1"/>
    <col min="16073" max="16073" width="9" style="220" bestFit="1" customWidth="1"/>
    <col min="16074" max="16075" width="8.42578125" style="220" bestFit="1" customWidth="1"/>
    <col min="16076" max="16076" width="9.140625" style="220" bestFit="1" customWidth="1"/>
    <col min="16077" max="16079" width="8.42578125" style="220" bestFit="1" customWidth="1"/>
    <col min="16080" max="16080" width="9.140625" style="220" bestFit="1" customWidth="1"/>
    <col min="16081" max="16083" width="8.42578125" style="220" bestFit="1" customWidth="1"/>
    <col min="16084" max="16084" width="9.140625" style="220" bestFit="1" customWidth="1"/>
    <col min="16085" max="16087" width="8.42578125" style="220" bestFit="1" customWidth="1"/>
    <col min="16088" max="16088" width="9.140625" style="220" bestFit="1" customWidth="1"/>
    <col min="16089" max="16089" width="8.42578125" style="220" bestFit="1" customWidth="1"/>
    <col min="16090" max="16090" width="9.140625" style="220" bestFit="1" customWidth="1"/>
    <col min="16091" max="16091" width="8.42578125" style="220" bestFit="1" customWidth="1"/>
    <col min="16092" max="16093" width="11.5703125" style="220" bestFit="1" customWidth="1"/>
    <col min="16094" max="16094" width="8.42578125" style="220" bestFit="1" customWidth="1"/>
    <col min="16095" max="16096" width="11.5703125" style="220" bestFit="1" customWidth="1"/>
    <col min="16097" max="16097" width="9.140625" style="220"/>
    <col min="16098" max="16099" width="11.5703125" style="220" bestFit="1" customWidth="1"/>
    <col min="16100" max="16103" width="9.140625" style="220"/>
    <col min="16104" max="16104" width="11.5703125" style="220" bestFit="1" customWidth="1"/>
    <col min="16105" max="16384" width="9.140625" style="220"/>
  </cols>
  <sheetData>
    <row r="1" spans="1:25" s="219" customFormat="1">
      <c r="X1" s="754" t="s">
        <v>118</v>
      </c>
      <c r="Y1" s="754"/>
    </row>
    <row r="2" spans="1:25" s="219" customFormat="1"/>
    <row r="3" spans="1:25" ht="14.25" customHeight="1">
      <c r="A3" s="765" t="s">
        <v>120</v>
      </c>
      <c r="B3" s="765"/>
      <c r="C3" s="765"/>
      <c r="D3" s="765"/>
      <c r="E3" s="765"/>
      <c r="F3" s="765"/>
      <c r="G3" s="765"/>
      <c r="H3" s="765"/>
      <c r="I3" s="765"/>
      <c r="J3" s="765"/>
      <c r="K3" s="765"/>
      <c r="L3" s="765"/>
      <c r="M3" s="765"/>
      <c r="N3" s="765"/>
      <c r="O3" s="765"/>
      <c r="P3" s="765"/>
      <c r="Q3" s="765"/>
      <c r="R3" s="765"/>
      <c r="S3" s="765"/>
      <c r="T3" s="765"/>
      <c r="U3" s="765"/>
      <c r="V3" s="765"/>
      <c r="W3" s="765"/>
      <c r="X3" s="765"/>
      <c r="Y3" s="765"/>
    </row>
    <row r="4" spans="1:25">
      <c r="A4" s="219"/>
      <c r="B4" s="219"/>
      <c r="C4" s="219"/>
      <c r="D4" s="766"/>
      <c r="E4" s="766"/>
      <c r="F4" s="219"/>
      <c r="G4" s="219"/>
      <c r="H4" s="219"/>
      <c r="I4" s="219"/>
      <c r="J4" s="219"/>
      <c r="K4" s="219"/>
      <c r="L4" s="219"/>
      <c r="M4" s="219"/>
      <c r="N4" s="219"/>
      <c r="O4" s="219"/>
      <c r="P4" s="219"/>
      <c r="Q4" s="219"/>
      <c r="R4" s="219"/>
      <c r="S4" s="219"/>
      <c r="T4" s="219"/>
      <c r="U4" s="219"/>
      <c r="V4" s="219"/>
      <c r="W4" s="219"/>
      <c r="X4" s="219"/>
      <c r="Y4" s="219"/>
    </row>
    <row r="5" spans="1:25" ht="13.5" customHeight="1" thickBot="1">
      <c r="A5" s="219"/>
      <c r="B5" s="219"/>
      <c r="C5" s="219"/>
      <c r="D5" s="766"/>
      <c r="E5" s="766"/>
      <c r="F5" s="219"/>
      <c r="G5" s="219"/>
      <c r="H5" s="219"/>
      <c r="I5" s="219"/>
      <c r="J5" s="219"/>
      <c r="K5" s="219"/>
      <c r="L5" s="219"/>
      <c r="M5" s="219"/>
      <c r="N5" s="219"/>
      <c r="O5" s="219"/>
      <c r="P5" s="219"/>
      <c r="Q5" s="219"/>
      <c r="R5" s="219"/>
      <c r="S5" s="219"/>
      <c r="T5" s="219"/>
      <c r="U5" s="219"/>
      <c r="V5" s="219"/>
      <c r="W5" s="767" t="s">
        <v>2</v>
      </c>
      <c r="X5" s="767"/>
      <c r="Y5" s="767"/>
    </row>
    <row r="6" spans="1:25" ht="13.5" customHeight="1" thickBot="1">
      <c r="A6" s="768"/>
      <c r="B6" s="764" t="s">
        <v>121</v>
      </c>
      <c r="C6" s="769"/>
      <c r="D6" s="769"/>
      <c r="E6" s="761"/>
      <c r="F6" s="770" t="s">
        <v>122</v>
      </c>
      <c r="G6" s="769"/>
      <c r="H6" s="769"/>
      <c r="I6" s="771"/>
      <c r="J6" s="763" t="s">
        <v>123</v>
      </c>
      <c r="K6" s="772"/>
      <c r="L6" s="772"/>
      <c r="M6" s="762"/>
      <c r="N6" s="763" t="s">
        <v>124</v>
      </c>
      <c r="O6" s="772"/>
      <c r="P6" s="772"/>
      <c r="Q6" s="762"/>
      <c r="R6" s="763" t="s">
        <v>125</v>
      </c>
      <c r="S6" s="772"/>
      <c r="T6" s="772"/>
      <c r="U6" s="762"/>
      <c r="V6" s="770" t="s">
        <v>7</v>
      </c>
      <c r="W6" s="769"/>
      <c r="X6" s="769"/>
      <c r="Y6" s="771"/>
    </row>
    <row r="7" spans="1:25" ht="40.5" customHeight="1" thickBot="1">
      <c r="A7" s="768"/>
      <c r="B7" s="764" t="s">
        <v>126</v>
      </c>
      <c r="C7" s="769"/>
      <c r="D7" s="769" t="s">
        <v>127</v>
      </c>
      <c r="E7" s="761"/>
      <c r="F7" s="770" t="s">
        <v>126</v>
      </c>
      <c r="G7" s="769"/>
      <c r="H7" s="769" t="s">
        <v>127</v>
      </c>
      <c r="I7" s="771"/>
      <c r="J7" s="763" t="s">
        <v>126</v>
      </c>
      <c r="K7" s="764"/>
      <c r="L7" s="761" t="s">
        <v>127</v>
      </c>
      <c r="M7" s="762"/>
      <c r="N7" s="763" t="s">
        <v>126</v>
      </c>
      <c r="O7" s="764"/>
      <c r="P7" s="761" t="s">
        <v>127</v>
      </c>
      <c r="Q7" s="762"/>
      <c r="R7" s="763" t="s">
        <v>126</v>
      </c>
      <c r="S7" s="764"/>
      <c r="T7" s="761" t="s">
        <v>127</v>
      </c>
      <c r="U7" s="762"/>
      <c r="V7" s="770" t="s">
        <v>126</v>
      </c>
      <c r="W7" s="769"/>
      <c r="X7" s="769" t="s">
        <v>127</v>
      </c>
      <c r="Y7" s="771"/>
    </row>
    <row r="8" spans="1:25" s="226" customFormat="1" ht="13.5" thickBot="1">
      <c r="A8" s="768"/>
      <c r="B8" s="222" t="s">
        <v>8</v>
      </c>
      <c r="C8" s="222" t="s">
        <v>9</v>
      </c>
      <c r="D8" s="222" t="s">
        <v>8</v>
      </c>
      <c r="E8" s="223" t="s">
        <v>9</v>
      </c>
      <c r="F8" s="224" t="s">
        <v>8</v>
      </c>
      <c r="G8" s="222" t="s">
        <v>9</v>
      </c>
      <c r="H8" s="222" t="s">
        <v>8</v>
      </c>
      <c r="I8" s="225" t="s">
        <v>9</v>
      </c>
      <c r="J8" s="224" t="s">
        <v>8</v>
      </c>
      <c r="K8" s="222" t="s">
        <v>9</v>
      </c>
      <c r="L8" s="222" t="s">
        <v>8</v>
      </c>
      <c r="M8" s="225" t="s">
        <v>9</v>
      </c>
      <c r="N8" s="224" t="s">
        <v>8</v>
      </c>
      <c r="O8" s="222" t="s">
        <v>9</v>
      </c>
      <c r="P8" s="222" t="s">
        <v>8</v>
      </c>
      <c r="Q8" s="225" t="s">
        <v>9</v>
      </c>
      <c r="R8" s="224" t="s">
        <v>8</v>
      </c>
      <c r="S8" s="222" t="s">
        <v>9</v>
      </c>
      <c r="T8" s="222" t="s">
        <v>8</v>
      </c>
      <c r="U8" s="225" t="s">
        <v>9</v>
      </c>
      <c r="V8" s="224" t="s">
        <v>8</v>
      </c>
      <c r="W8" s="222" t="s">
        <v>9</v>
      </c>
      <c r="X8" s="222" t="s">
        <v>8</v>
      </c>
      <c r="Y8" s="225" t="s">
        <v>9</v>
      </c>
    </row>
    <row r="9" spans="1:25" ht="26.25" thickBot="1">
      <c r="A9" s="227" t="s">
        <v>128</v>
      </c>
      <c r="B9" s="228">
        <f t="shared" ref="B9:U9" si="0">B10+B11+B12+B13+B14+B15+B16+B18+B20+B21+B22+B23+B24</f>
        <v>103285.84199999999</v>
      </c>
      <c r="C9" s="229">
        <f t="shared" si="0"/>
        <v>106631.601</v>
      </c>
      <c r="D9" s="229">
        <f t="shared" si="0"/>
        <v>1026.7040000000002</v>
      </c>
      <c r="E9" s="230">
        <f t="shared" si="0"/>
        <v>1098.692</v>
      </c>
      <c r="F9" s="228">
        <f t="shared" si="0"/>
        <v>16108.303</v>
      </c>
      <c r="G9" s="229">
        <f t="shared" si="0"/>
        <v>15946.094000000003</v>
      </c>
      <c r="H9" s="229">
        <f t="shared" si="0"/>
        <v>1690.0160000000001</v>
      </c>
      <c r="I9" s="230">
        <f t="shared" si="0"/>
        <v>1715.973</v>
      </c>
      <c r="J9" s="228">
        <f t="shared" si="0"/>
        <v>7903.7550000000001</v>
      </c>
      <c r="K9" s="229">
        <f t="shared" si="0"/>
        <v>6517.1450000000004</v>
      </c>
      <c r="L9" s="229">
        <f t="shared" si="0"/>
        <v>2386.694</v>
      </c>
      <c r="M9" s="230">
        <f t="shared" si="0"/>
        <v>1954.386</v>
      </c>
      <c r="N9" s="228">
        <f t="shared" si="0"/>
        <v>1327.6820000000002</v>
      </c>
      <c r="O9" s="229">
        <f t="shared" si="0"/>
        <v>2383.6219999999998</v>
      </c>
      <c r="P9" s="229">
        <f t="shared" si="0"/>
        <v>717.34800000000007</v>
      </c>
      <c r="Q9" s="230">
        <f t="shared" si="0"/>
        <v>1266.1180000000004</v>
      </c>
      <c r="R9" s="228">
        <f t="shared" si="0"/>
        <v>8039.1770000000015</v>
      </c>
      <c r="S9" s="229">
        <f t="shared" si="0"/>
        <v>7963.22</v>
      </c>
      <c r="T9" s="229">
        <f t="shared" si="0"/>
        <v>7586.853000000001</v>
      </c>
      <c r="U9" s="230">
        <f t="shared" si="0"/>
        <v>7570.7850000000008</v>
      </c>
      <c r="V9" s="231">
        <f>B9+F9+J9+N9+R9</f>
        <v>136664.75899999999</v>
      </c>
      <c r="W9" s="230">
        <f>C9+G9+K9+O9+S9</f>
        <v>139441.682</v>
      </c>
      <c r="X9" s="230">
        <f>D9+H9+L9+P9+T9</f>
        <v>13407.615000000002</v>
      </c>
      <c r="Y9" s="232">
        <f>E9+I9+M9+Q9+U9</f>
        <v>13605.954000000002</v>
      </c>
    </row>
    <row r="10" spans="1:25">
      <c r="A10" s="233" t="s">
        <v>129</v>
      </c>
      <c r="B10" s="234">
        <v>2639.5439999999999</v>
      </c>
      <c r="C10" s="235">
        <f>([2]vk.izlozenost!$DH$13)/1000</f>
        <v>2893.8359999999998</v>
      </c>
      <c r="D10" s="235">
        <v>24.475999999999999</v>
      </c>
      <c r="E10" s="236">
        <f>([2]vk.izlozenost!$DU$13)/1000</f>
        <v>24.623000000000001</v>
      </c>
      <c r="F10" s="237">
        <v>810.32100000000003</v>
      </c>
      <c r="G10" s="235">
        <f>([2]vk.izlozenost!$DI$13)/1000</f>
        <v>737.03399999999999</v>
      </c>
      <c r="H10" s="235">
        <v>81.978999999999999</v>
      </c>
      <c r="I10" s="238">
        <f>([2]vk.izlozenost!$DV$13)/1000</f>
        <v>76.909000000000006</v>
      </c>
      <c r="J10" s="237">
        <v>63.612000000000002</v>
      </c>
      <c r="K10" s="235">
        <f>([2]vk.izlozenost!$DJ$13)/1000</f>
        <v>42.387</v>
      </c>
      <c r="L10" s="235">
        <v>18.152999999999999</v>
      </c>
      <c r="M10" s="238">
        <f>([2]vk.izlozenost!$DW$13)/1000</f>
        <v>10.914</v>
      </c>
      <c r="N10" s="237">
        <v>168.62700000000001</v>
      </c>
      <c r="O10" s="235">
        <f>([2]vk.izlozenost!$DK$13)/1000</f>
        <v>169.114</v>
      </c>
      <c r="P10" s="235">
        <v>84.576999999999998</v>
      </c>
      <c r="Q10" s="238">
        <f>([2]vk.izlozenost!$DX$13)/1000</f>
        <v>85.039000000000001</v>
      </c>
      <c r="R10" s="237">
        <v>347.58800000000002</v>
      </c>
      <c r="S10" s="235">
        <f>([2]vk.izlozenost!$DL$13)/1000</f>
        <v>364.36599999999999</v>
      </c>
      <c r="T10" s="235">
        <v>313.17200000000003</v>
      </c>
      <c r="U10" s="238">
        <f>([2]vk.izlozenost!$DY$13)/1000</f>
        <v>333.24400000000003</v>
      </c>
      <c r="V10" s="239">
        <f t="shared" ref="V10:Y25" si="1">B10+F10+J10+N10+R10</f>
        <v>4029.692</v>
      </c>
      <c r="W10" s="240">
        <f t="shared" si="1"/>
        <v>4206.7370000000001</v>
      </c>
      <c r="X10" s="240">
        <f t="shared" si="1"/>
        <v>522.35699999999997</v>
      </c>
      <c r="Y10" s="241">
        <f t="shared" si="1"/>
        <v>530.72900000000004</v>
      </c>
    </row>
    <row r="11" spans="1:25">
      <c r="A11" s="204" t="s">
        <v>130</v>
      </c>
      <c r="B11" s="242">
        <v>65.620999999999995</v>
      </c>
      <c r="C11" s="243">
        <f>([2]vk.izlozenost!$DH$14)/1000</f>
        <v>66.712999999999994</v>
      </c>
      <c r="D11" s="243">
        <v>0.84899999999999998</v>
      </c>
      <c r="E11" s="244">
        <f>([2]vk.izlozenost!$DU$14)/1000</f>
        <v>1.177</v>
      </c>
      <c r="F11" s="245">
        <v>5.8410000000000002</v>
      </c>
      <c r="G11" s="243">
        <f>([2]vk.izlozenost!$DI$14)/1000</f>
        <v>3.8450000000000002</v>
      </c>
      <c r="H11" s="243">
        <v>0.83</v>
      </c>
      <c r="I11" s="246">
        <f>([2]vk.izlozenost!$DV$14)/1000</f>
        <v>0.60399999999999998</v>
      </c>
      <c r="J11" s="245">
        <v>24.709</v>
      </c>
      <c r="K11" s="243">
        <f>([2]vk.izlozenost!$DJ$14)/1000</f>
        <v>3.0000000000000001E-3</v>
      </c>
      <c r="L11" s="243">
        <v>6.202</v>
      </c>
      <c r="M11" s="246">
        <f>([2]vk.izlozenost!$DW$14)/1000</f>
        <v>1E-3</v>
      </c>
      <c r="N11" s="245">
        <v>8.0000000000000002E-3</v>
      </c>
      <c r="O11" s="243">
        <f>([2]vk.izlozenost!$DK$14)/1000</f>
        <v>5.0000000000000001E-3</v>
      </c>
      <c r="P11" s="243">
        <v>5.0000000000000001E-3</v>
      </c>
      <c r="Q11" s="246">
        <f>([2]vk.izlozenost!$DX$14)/1000</f>
        <v>3.0000000000000001E-3</v>
      </c>
      <c r="R11" s="245">
        <v>1.1359999999999999</v>
      </c>
      <c r="S11" s="243">
        <f>([2]vk.izlozenost!$DL$14)/1000</f>
        <v>1.1419999999999999</v>
      </c>
      <c r="T11" s="243">
        <v>0.96899999999999997</v>
      </c>
      <c r="U11" s="246">
        <f>([2]vk.izlozenost!$DY$14)/1000</f>
        <v>1.0880000000000001</v>
      </c>
      <c r="V11" s="247">
        <f t="shared" si="1"/>
        <v>97.314999999999984</v>
      </c>
      <c r="W11" s="248">
        <f t="shared" si="1"/>
        <v>71.707999999999984</v>
      </c>
      <c r="X11" s="248">
        <f t="shared" si="1"/>
        <v>8.8550000000000004</v>
      </c>
      <c r="Y11" s="249">
        <f t="shared" si="1"/>
        <v>2.8730000000000002</v>
      </c>
    </row>
    <row r="12" spans="1:25">
      <c r="A12" s="204" t="s">
        <v>131</v>
      </c>
      <c r="B12" s="242">
        <v>38586.169000000002</v>
      </c>
      <c r="C12" s="243">
        <f>([2]vk.izlozenost!$DH$15+[2]vk.izlozenost!$DH$16+[2]vk.izlozenost!$DH$17)/1000</f>
        <v>38567.089999999997</v>
      </c>
      <c r="D12" s="243">
        <v>373.108</v>
      </c>
      <c r="E12" s="244">
        <f>([2]vk.izlozenost!$DU$15+[2]vk.izlozenost!$DU$16+[2]vk.izlozenost!$DU$17)/1000</f>
        <v>396.11099999999999</v>
      </c>
      <c r="F12" s="245">
        <v>4703.5839999999998</v>
      </c>
      <c r="G12" s="243">
        <f>([2]vk.izlozenost!$DI$15+[2]vk.izlozenost!$DI$16+[2]vk.izlozenost!$DI$17)/1000</f>
        <v>4481.8050000000003</v>
      </c>
      <c r="H12" s="243">
        <v>502.452</v>
      </c>
      <c r="I12" s="246">
        <f>([2]vk.izlozenost!$DV$15+[2]vk.izlozenost!$DV$16+[2]vk.izlozenost!$DV$17)/1000</f>
        <v>476.23500000000001</v>
      </c>
      <c r="J12" s="245">
        <v>3665.6239999999998</v>
      </c>
      <c r="K12" s="243">
        <f>([2]vk.izlozenost!$DJ$15+[2]vk.izlozenost!$DJ$16+[2]vk.izlozenost!$DJ$17)/1000</f>
        <v>3133.2829999999999</v>
      </c>
      <c r="L12" s="243">
        <v>1203.357</v>
      </c>
      <c r="M12" s="246">
        <f>([2]vk.izlozenost!$DW$15+[2]vk.izlozenost!$DW$16+[2]vk.izlozenost!$DW$17)/1000</f>
        <v>972.19399999999996</v>
      </c>
      <c r="N12" s="245">
        <v>702.69500000000005</v>
      </c>
      <c r="O12" s="243">
        <f>([2]vk.izlozenost!$DK$15+[2]vk.izlozenost!$DK$16+[2]vk.izlozenost!$DK$17)/1000</f>
        <v>1259.857</v>
      </c>
      <c r="P12" s="243">
        <v>392.37400000000002</v>
      </c>
      <c r="Q12" s="246">
        <f>([2]vk.izlozenost!$DX$15+[2]vk.izlozenost!$DX$16+[2]vk.izlozenost!$DX$17)/1000</f>
        <v>688.80600000000004</v>
      </c>
      <c r="R12" s="245">
        <v>4424.8860000000004</v>
      </c>
      <c r="S12" s="243">
        <f>([2]vk.izlozenost!$DL$15+[2]vk.izlozenost!$DL$16+[2]vk.izlozenost!$DL$17)/1000</f>
        <v>4277.7290000000003</v>
      </c>
      <c r="T12" s="243">
        <v>4240.0349999999999</v>
      </c>
      <c r="U12" s="246">
        <f>([2]vk.izlozenost!$DY$15+[2]vk.izlozenost!$DY$16+[2]vk.izlozenost!$DY$17)/1000</f>
        <v>4133.8969999999999</v>
      </c>
      <c r="V12" s="247">
        <f t="shared" si="1"/>
        <v>52082.958000000006</v>
      </c>
      <c r="W12" s="248">
        <f t="shared" si="1"/>
        <v>51719.764000000003</v>
      </c>
      <c r="X12" s="248">
        <f t="shared" si="1"/>
        <v>6711.326</v>
      </c>
      <c r="Y12" s="249">
        <f t="shared" si="1"/>
        <v>6667.2430000000004</v>
      </c>
    </row>
    <row r="13" spans="1:25">
      <c r="A13" s="204" t="s">
        <v>132</v>
      </c>
      <c r="B13" s="242">
        <v>12808.894</v>
      </c>
      <c r="C13" s="243">
        <f>([2]vk.izlozenost!DH18)/1000</f>
        <v>12677.758</v>
      </c>
      <c r="D13" s="243">
        <v>101.461</v>
      </c>
      <c r="E13" s="244">
        <f>([2]vk.izlozenost!DU18)/1000</f>
        <v>136.333</v>
      </c>
      <c r="F13" s="245">
        <v>1156.0930000000001</v>
      </c>
      <c r="G13" s="243">
        <f>([2]vk.izlozenost!$DI$18)/1000</f>
        <v>1588.5050000000001</v>
      </c>
      <c r="H13" s="243">
        <v>127.378</v>
      </c>
      <c r="I13" s="246">
        <f>([2]vk.izlozenost!DV18)/1000</f>
        <v>209.749</v>
      </c>
      <c r="J13" s="245">
        <v>255.36699999999999</v>
      </c>
      <c r="K13" s="243">
        <f>([2]vk.izlozenost!DJ18)/1000</f>
        <v>160.60900000000001</v>
      </c>
      <c r="L13" s="243">
        <v>67.75</v>
      </c>
      <c r="M13" s="246">
        <f>([2]vk.izlozenost!DW18)/1000</f>
        <v>42.465000000000003</v>
      </c>
      <c r="N13" s="245">
        <v>41.933</v>
      </c>
      <c r="O13" s="243">
        <f>([2]vk.izlozenost!DK18)/1000</f>
        <v>58.692999999999998</v>
      </c>
      <c r="P13" s="243">
        <v>22.12</v>
      </c>
      <c r="Q13" s="246">
        <f>([2]vk.izlozenost!DX18)/1000</f>
        <v>31.102</v>
      </c>
      <c r="R13" s="245">
        <v>564.19799999999998</v>
      </c>
      <c r="S13" s="243">
        <f>([2]vk.izlozenost!DL18)/1000</f>
        <v>574.49800000000005</v>
      </c>
      <c r="T13" s="243">
        <v>521.553</v>
      </c>
      <c r="U13" s="246">
        <f>([2]vk.izlozenost!DY18)/1000</f>
        <v>648.45899999999995</v>
      </c>
      <c r="V13" s="247">
        <f t="shared" si="1"/>
        <v>14826.485000000002</v>
      </c>
      <c r="W13" s="248">
        <f t="shared" si="1"/>
        <v>15060.062999999998</v>
      </c>
      <c r="X13" s="248">
        <f t="shared" si="1"/>
        <v>840.26199999999994</v>
      </c>
      <c r="Y13" s="249">
        <f t="shared" si="1"/>
        <v>1068.1079999999999</v>
      </c>
    </row>
    <row r="14" spans="1:25">
      <c r="A14" s="204" t="s">
        <v>133</v>
      </c>
      <c r="B14" s="242">
        <v>31948.811000000002</v>
      </c>
      <c r="C14" s="243">
        <f>([2]vk.izlozenost!DH19)/1000</f>
        <v>34937.735000000001</v>
      </c>
      <c r="D14" s="243">
        <v>347.13900000000001</v>
      </c>
      <c r="E14" s="244">
        <f>([2]vk.izlozenost!DU19)/1000</f>
        <v>357.959</v>
      </c>
      <c r="F14" s="245">
        <v>6198.1660000000002</v>
      </c>
      <c r="G14" s="243">
        <f>([2]vk.izlozenost!$DI$19)/1000</f>
        <v>4835.1210000000001</v>
      </c>
      <c r="H14" s="243">
        <v>641.72500000000002</v>
      </c>
      <c r="I14" s="246">
        <f>([2]vk.izlozenost!DV19)/1000</f>
        <v>459.47899999999998</v>
      </c>
      <c r="J14" s="245">
        <v>1140.732</v>
      </c>
      <c r="K14" s="243">
        <f>([2]vk.izlozenost!DJ19)/1000</f>
        <v>983.56600000000003</v>
      </c>
      <c r="L14" s="243">
        <v>309.80099999999999</v>
      </c>
      <c r="M14" s="246">
        <f>([2]vk.izlozenost!DW19)/1000</f>
        <v>301.28699999999998</v>
      </c>
      <c r="N14" s="245">
        <v>241.91399999999999</v>
      </c>
      <c r="O14" s="243">
        <f>([2]vk.izlozenost!DK19)/1000</f>
        <v>212.57599999999999</v>
      </c>
      <c r="P14" s="243">
        <v>125.643</v>
      </c>
      <c r="Q14" s="246">
        <f>([2]vk.izlozenost!DX19)/1000</f>
        <v>111.63200000000001</v>
      </c>
      <c r="R14" s="245">
        <v>1972.1790000000001</v>
      </c>
      <c r="S14" s="243">
        <f>([2]vk.izlozenost!DL19)/1000</f>
        <v>1953.6420000000001</v>
      </c>
      <c r="T14" s="243">
        <v>1840.838</v>
      </c>
      <c r="U14" s="246">
        <f>([2]vk.izlozenost!DY19)/1000</f>
        <v>1770.2860000000001</v>
      </c>
      <c r="V14" s="247">
        <f t="shared" si="1"/>
        <v>41501.801999999996</v>
      </c>
      <c r="W14" s="248">
        <f t="shared" si="1"/>
        <v>42922.64</v>
      </c>
      <c r="X14" s="248">
        <f t="shared" si="1"/>
        <v>3265.1459999999997</v>
      </c>
      <c r="Y14" s="249">
        <f t="shared" si="1"/>
        <v>3000.643</v>
      </c>
    </row>
    <row r="15" spans="1:25">
      <c r="A15" s="204" t="s">
        <v>134</v>
      </c>
      <c r="B15" s="242">
        <v>2535.8739999999998</v>
      </c>
      <c r="C15" s="243">
        <f>([2]vk.izlozenost!DH20)/1000</f>
        <v>2149.7950000000001</v>
      </c>
      <c r="D15" s="243">
        <v>40.517000000000003</v>
      </c>
      <c r="E15" s="244">
        <f>([2]vk.izlozenost!DU20)/1000</f>
        <v>26.274000000000001</v>
      </c>
      <c r="F15" s="245">
        <v>291.21899999999999</v>
      </c>
      <c r="G15" s="243">
        <f>([2]vk.izlozenost!$DI$20)/1000</f>
        <v>327.01600000000002</v>
      </c>
      <c r="H15" s="243">
        <v>30.146000000000001</v>
      </c>
      <c r="I15" s="246">
        <f>([2]vk.izlozenost!DV20)/1000</f>
        <v>33.646000000000001</v>
      </c>
      <c r="J15" s="245">
        <v>891.76900000000001</v>
      </c>
      <c r="K15" s="243">
        <f>([2]vk.izlozenost!DJ20)/1000</f>
        <v>837.02200000000005</v>
      </c>
      <c r="L15" s="243">
        <v>302.68200000000002</v>
      </c>
      <c r="M15" s="246">
        <f>([2]vk.izlozenost!DW20)/1000</f>
        <v>289.26100000000002</v>
      </c>
      <c r="N15" s="245">
        <v>55.637</v>
      </c>
      <c r="O15" s="243">
        <f>([2]vk.izlozenost!DK20)/1000</f>
        <v>52.311</v>
      </c>
      <c r="P15" s="243">
        <v>31.440999999999999</v>
      </c>
      <c r="Q15" s="246">
        <f>([2]vk.izlozenost!DX20)/1000</f>
        <v>26.992999999999999</v>
      </c>
      <c r="R15" s="245">
        <v>101.90600000000001</v>
      </c>
      <c r="S15" s="243">
        <f>([2]vk.izlozenost!DL20)/1000</f>
        <v>103.52500000000001</v>
      </c>
      <c r="T15" s="243">
        <v>90.756</v>
      </c>
      <c r="U15" s="246">
        <f>([2]vk.izlozenost!DY20)/1000</f>
        <v>97.01</v>
      </c>
      <c r="V15" s="247">
        <f t="shared" si="1"/>
        <v>3876.4050000000002</v>
      </c>
      <c r="W15" s="248">
        <f t="shared" si="1"/>
        <v>3469.6690000000003</v>
      </c>
      <c r="X15" s="248">
        <f t="shared" si="1"/>
        <v>495.54200000000003</v>
      </c>
      <c r="Y15" s="249">
        <f t="shared" si="1"/>
        <v>473.18400000000003</v>
      </c>
    </row>
    <row r="16" spans="1:25" ht="16.5" customHeight="1">
      <c r="A16" s="204" t="s">
        <v>135</v>
      </c>
      <c r="B16" s="242">
        <v>7107.2950000000001</v>
      </c>
      <c r="C16" s="243">
        <f>([2]vk.izlozenost!DH21)/1000</f>
        <v>7613.6480000000001</v>
      </c>
      <c r="D16" s="243">
        <v>54.886000000000003</v>
      </c>
      <c r="E16" s="244">
        <f>([2]vk.izlozenost!DU21)/1000</f>
        <v>64.364000000000004</v>
      </c>
      <c r="F16" s="245">
        <v>680.68399999999997</v>
      </c>
      <c r="G16" s="243">
        <f>([2]vk.izlozenost!DI21)/1000</f>
        <v>551.27200000000005</v>
      </c>
      <c r="H16" s="243">
        <v>69.293999999999997</v>
      </c>
      <c r="I16" s="246">
        <f>([2]vk.izlozenost!DV21)/1000</f>
        <v>54.85</v>
      </c>
      <c r="J16" s="245">
        <v>436.19</v>
      </c>
      <c r="K16" s="243">
        <f>([2]vk.izlozenost!DJ21)/1000</f>
        <v>536.07000000000005</v>
      </c>
      <c r="L16" s="243">
        <v>112.387</v>
      </c>
      <c r="M16" s="246">
        <f>([2]vk.izlozenost!DW21)/1000</f>
        <v>125.381</v>
      </c>
      <c r="N16" s="245">
        <v>102.303</v>
      </c>
      <c r="O16" s="243">
        <f>([2]vk.izlozenost!DK21)/1000</f>
        <v>49.762999999999998</v>
      </c>
      <c r="P16" s="243">
        <v>53.43</v>
      </c>
      <c r="Q16" s="246">
        <f>([2]vk.izlozenost!DX21)/1000</f>
        <v>25.637</v>
      </c>
      <c r="R16" s="245">
        <v>343.26499999999999</v>
      </c>
      <c r="S16" s="243">
        <f>([2]vk.izlozenost!DL21)/1000</f>
        <v>374.92200000000003</v>
      </c>
      <c r="T16" s="243">
        <v>303.005</v>
      </c>
      <c r="U16" s="246">
        <f>([2]vk.izlozenost!DY21)/1000</f>
        <v>284.75799999999998</v>
      </c>
      <c r="V16" s="247">
        <f t="shared" si="1"/>
        <v>8669.7369999999992</v>
      </c>
      <c r="W16" s="248">
        <f t="shared" si="1"/>
        <v>9125.6750000000011</v>
      </c>
      <c r="X16" s="248">
        <f t="shared" si="1"/>
        <v>593.00199999999995</v>
      </c>
      <c r="Y16" s="249">
        <f t="shared" si="1"/>
        <v>554.99</v>
      </c>
    </row>
    <row r="17" spans="1:25" ht="17.25" customHeight="1">
      <c r="A17" s="204" t="s">
        <v>136</v>
      </c>
      <c r="B17" s="242">
        <v>57800.803999999996</v>
      </c>
      <c r="C17" s="243">
        <f>([2]vk.izlozenost!DH22)/1000</f>
        <v>62953.582999999999</v>
      </c>
      <c r="D17" s="243">
        <v>46.082999999999998</v>
      </c>
      <c r="E17" s="244">
        <f>([2]vk.izlozenost!DU22)/1000</f>
        <v>37.005000000000003</v>
      </c>
      <c r="F17" s="245">
        <v>62.588000000000001</v>
      </c>
      <c r="G17" s="243">
        <f>([2]vk.izlozenost!DI22)/1000</f>
        <v>493.745</v>
      </c>
      <c r="H17" s="243">
        <v>7.3250000000000002</v>
      </c>
      <c r="I17" s="246">
        <f>([2]vk.izlozenost!DV22)/1000</f>
        <v>58.533000000000001</v>
      </c>
      <c r="J17" s="245">
        <v>219.833</v>
      </c>
      <c r="K17" s="243">
        <f>([2]vk.izlozenost!DJ22)/1000</f>
        <v>216.27600000000001</v>
      </c>
      <c r="L17" s="243">
        <v>100.68</v>
      </c>
      <c r="M17" s="246">
        <f>([2]vk.izlozenost!DW22)/1000</f>
        <v>100.124</v>
      </c>
      <c r="N17" s="245">
        <v>2.3330000000000002</v>
      </c>
      <c r="O17" s="243">
        <f>([2]vk.izlozenost!DK22)/1000</f>
        <v>20.073</v>
      </c>
      <c r="P17" s="243">
        <v>1.2030000000000001</v>
      </c>
      <c r="Q17" s="246">
        <f>([2]vk.izlozenost!DX22)/1000</f>
        <v>10.765000000000001</v>
      </c>
      <c r="R17" s="245">
        <v>225.827</v>
      </c>
      <c r="S17" s="243">
        <f>([2]vk.izlozenost!DL22)/1000</f>
        <v>220.46899999999999</v>
      </c>
      <c r="T17" s="243">
        <v>224.53899999999999</v>
      </c>
      <c r="U17" s="246">
        <f>([2]vk.izlozenost!DY22)/1000</f>
        <v>219.11799999999999</v>
      </c>
      <c r="V17" s="247">
        <f t="shared" si="1"/>
        <v>58311.384999999995</v>
      </c>
      <c r="W17" s="248">
        <f t="shared" si="1"/>
        <v>63904.145999999993</v>
      </c>
      <c r="X17" s="248">
        <f t="shared" si="1"/>
        <v>379.83000000000004</v>
      </c>
      <c r="Y17" s="249">
        <f t="shared" si="1"/>
        <v>425.54500000000002</v>
      </c>
    </row>
    <row r="18" spans="1:25" ht="25.5">
      <c r="A18" s="204" t="s">
        <v>137</v>
      </c>
      <c r="B18" s="242">
        <v>4233.5209999999997</v>
      </c>
      <c r="C18" s="243">
        <f>([2]vk.izlozenost!DH23)/1000</f>
        <v>4271.982</v>
      </c>
      <c r="D18" s="243">
        <v>49.999000000000002</v>
      </c>
      <c r="E18" s="244">
        <f>([2]vk.izlozenost!DU23)/1000</f>
        <v>51.389000000000003</v>
      </c>
      <c r="F18" s="245">
        <v>2007.6569999999999</v>
      </c>
      <c r="G18" s="243">
        <f>([2]vk.izlozenost!DI23)/1000</f>
        <v>3132.5529999999999</v>
      </c>
      <c r="H18" s="243">
        <v>209.95500000000001</v>
      </c>
      <c r="I18" s="246">
        <f>([2]vk.izlozenost!DV23)/1000</f>
        <v>373.39600000000002</v>
      </c>
      <c r="J18" s="245">
        <v>1251.194</v>
      </c>
      <c r="K18" s="243">
        <f>([2]vk.izlozenost!DJ23)/1000</f>
        <v>630.41800000000001</v>
      </c>
      <c r="L18" s="243">
        <v>320.63799999999998</v>
      </c>
      <c r="M18" s="246">
        <f>([2]vk.izlozenost!DW23)/1000</f>
        <v>161.869</v>
      </c>
      <c r="N18" s="245">
        <v>9.282</v>
      </c>
      <c r="O18" s="243">
        <f>([2]vk.izlozenost!DK23)/1000</f>
        <v>562.70500000000004</v>
      </c>
      <c r="P18" s="243">
        <v>4.9340000000000002</v>
      </c>
      <c r="Q18" s="246">
        <f>([2]vk.izlozenost!DX23)/1000</f>
        <v>287.05900000000003</v>
      </c>
      <c r="R18" s="245">
        <v>137.14699999999999</v>
      </c>
      <c r="S18" s="243">
        <f>([2]vk.izlozenost!DL23)/1000</f>
        <v>182.245</v>
      </c>
      <c r="T18" s="243">
        <v>133.131</v>
      </c>
      <c r="U18" s="246">
        <f>([2]vk.izlozenost!DY23)/1000</f>
        <v>174.73400000000001</v>
      </c>
      <c r="V18" s="247">
        <f t="shared" si="1"/>
        <v>7638.8009999999995</v>
      </c>
      <c r="W18" s="248">
        <f t="shared" si="1"/>
        <v>8779.9030000000002</v>
      </c>
      <c r="X18" s="248">
        <f t="shared" si="1"/>
        <v>718.65699999999993</v>
      </c>
      <c r="Y18" s="249">
        <f t="shared" si="1"/>
        <v>1048.4469999999999</v>
      </c>
    </row>
    <row r="19" spans="1:25" ht="27" customHeight="1">
      <c r="A19" s="204" t="s">
        <v>138</v>
      </c>
      <c r="B19" s="242">
        <v>13845.71</v>
      </c>
      <c r="C19" s="243">
        <f>([2]vk.izlozenost!DH24)/1000</f>
        <v>13134.82</v>
      </c>
      <c r="D19" s="243">
        <v>2.9209999999999998</v>
      </c>
      <c r="E19" s="244">
        <f>([2]vk.izlozenost!DU24)/1000</f>
        <v>2.1589999999999998</v>
      </c>
      <c r="F19" s="245">
        <v>0.3</v>
      </c>
      <c r="G19" s="243">
        <f>([2]vk.izlozenost!DI24)/1000</f>
        <v>1.7809999999999999</v>
      </c>
      <c r="H19" s="243">
        <v>0.03</v>
      </c>
      <c r="I19" s="246">
        <f>([2]vk.izlozenost!DV24)/1000</f>
        <v>0.29199999999999998</v>
      </c>
      <c r="J19" s="245">
        <v>1.2270000000000001</v>
      </c>
      <c r="K19" s="243">
        <f>([2]vk.izlozenost!DJ24)/1000</f>
        <v>2.169</v>
      </c>
      <c r="L19" s="243">
        <v>0.312</v>
      </c>
      <c r="M19" s="246">
        <f>([2]vk.izlozenost!DW24)/1000</f>
        <v>0.86299999999999999</v>
      </c>
      <c r="N19" s="245">
        <v>0.46600000000000003</v>
      </c>
      <c r="O19" s="243">
        <f>([2]vk.izlozenost!DK24)/1000</f>
        <v>0</v>
      </c>
      <c r="P19" s="243">
        <v>0.35</v>
      </c>
      <c r="Q19" s="246">
        <f>([2]vk.izlozenost!DX24)/1000</f>
        <v>0</v>
      </c>
      <c r="R19" s="245">
        <v>0.12</v>
      </c>
      <c r="S19" s="243">
        <f>([2]vk.izlozenost!DL24)/1000</f>
        <v>0.14099999999999999</v>
      </c>
      <c r="T19" s="243">
        <v>0.12</v>
      </c>
      <c r="U19" s="246">
        <f>([2]vk.izlozenost!DY24)/1000</f>
        <v>0.13800000000000001</v>
      </c>
      <c r="V19" s="250">
        <f t="shared" si="1"/>
        <v>13847.823</v>
      </c>
      <c r="W19" s="251">
        <f t="shared" si="1"/>
        <v>13138.911</v>
      </c>
      <c r="X19" s="251">
        <f t="shared" si="1"/>
        <v>3.7329999999999997</v>
      </c>
      <c r="Y19" s="252">
        <f t="shared" si="1"/>
        <v>3.4519999999999995</v>
      </c>
    </row>
    <row r="20" spans="1:25">
      <c r="A20" s="204" t="s">
        <v>139</v>
      </c>
      <c r="B20" s="242">
        <v>1171.0409999999999</v>
      </c>
      <c r="C20" s="243">
        <f>([2]vk.izlozenost!DH25)/1000</f>
        <v>1054.0150000000001</v>
      </c>
      <c r="D20" s="243">
        <v>8.1989999999999998</v>
      </c>
      <c r="E20" s="244">
        <f>([2]vk.izlozenost!DU25)/1000</f>
        <v>7.8239999999999998</v>
      </c>
      <c r="F20" s="245">
        <v>3.62</v>
      </c>
      <c r="G20" s="243">
        <f>([2]vk.izlozenost!DI25)/1000</f>
        <v>61.215000000000003</v>
      </c>
      <c r="H20" s="243">
        <v>0.372</v>
      </c>
      <c r="I20" s="246">
        <f>([2]vk.izlozenost!DV25)/1000</f>
        <v>0.111</v>
      </c>
      <c r="J20" s="245">
        <v>6.5750000000000002</v>
      </c>
      <c r="K20" s="243">
        <f>([2]vk.izlozenost!DJ25)/1000</f>
        <v>3.645</v>
      </c>
      <c r="L20" s="243">
        <v>1.89</v>
      </c>
      <c r="M20" s="246">
        <f>([2]vk.izlozenost!DW25)/1000</f>
        <v>0.95699999999999996</v>
      </c>
      <c r="N20" s="245">
        <v>0.192</v>
      </c>
      <c r="O20" s="243">
        <f>([2]vk.izlozenost!DK25)/1000</f>
        <v>1.075</v>
      </c>
      <c r="P20" s="243">
        <v>9.7000000000000003E-2</v>
      </c>
      <c r="Q20" s="246">
        <f>([2]vk.izlozenost!DX25)/1000</f>
        <v>0.59499999999999997</v>
      </c>
      <c r="R20" s="245">
        <v>0.82099999999999995</v>
      </c>
      <c r="S20" s="243">
        <f>([2]vk.izlozenost!DL25)/1000</f>
        <v>1.552</v>
      </c>
      <c r="T20" s="243">
        <v>0.747</v>
      </c>
      <c r="U20" s="246">
        <f>([2]vk.izlozenost!DY25)/1000</f>
        <v>1.5409999999999999</v>
      </c>
      <c r="V20" s="247">
        <f t="shared" si="1"/>
        <v>1182.2489999999998</v>
      </c>
      <c r="W20" s="248">
        <f t="shared" si="1"/>
        <v>1121.502</v>
      </c>
      <c r="X20" s="248">
        <f t="shared" si="1"/>
        <v>11.305</v>
      </c>
      <c r="Y20" s="249">
        <f t="shared" si="1"/>
        <v>11.028</v>
      </c>
    </row>
    <row r="21" spans="1:25">
      <c r="A21" s="204" t="s">
        <v>140</v>
      </c>
      <c r="B21" s="242">
        <v>855.72199999999998</v>
      </c>
      <c r="C21" s="243">
        <f>([2]vk.izlozenost!DH26)/1000</f>
        <v>892.00599999999997</v>
      </c>
      <c r="D21" s="243">
        <v>6.6470000000000002</v>
      </c>
      <c r="E21" s="244">
        <f>([2]vk.izlozenost!DU26)/1000</f>
        <v>7.7060000000000004</v>
      </c>
      <c r="F21" s="245">
        <v>84.070999999999998</v>
      </c>
      <c r="G21" s="243">
        <f>([2]vk.izlozenost!DI26)/1000</f>
        <v>5.7220000000000004</v>
      </c>
      <c r="H21" s="243">
        <v>8.51</v>
      </c>
      <c r="I21" s="246">
        <f>([2]vk.izlozenost!DV26)/1000</f>
        <v>6.8220000000000001</v>
      </c>
      <c r="J21" s="245">
        <v>24.82</v>
      </c>
      <c r="K21" s="243">
        <f>([2]vk.izlozenost!DJ26)/1000</f>
        <v>35.188000000000002</v>
      </c>
      <c r="L21" s="243">
        <v>7.0209999999999999</v>
      </c>
      <c r="M21" s="246">
        <f>([2]vk.izlozenost!DW26)/1000</f>
        <v>9.65</v>
      </c>
      <c r="N21" s="245">
        <v>0.56499999999999995</v>
      </c>
      <c r="O21" s="243">
        <f>([2]vk.izlozenost!DK26)/1000</f>
        <v>9.0380000000000003</v>
      </c>
      <c r="P21" s="243">
        <v>0.311</v>
      </c>
      <c r="Q21" s="246">
        <f>([2]vk.izlozenost!DX26)/1000</f>
        <v>4.9569999999999999</v>
      </c>
      <c r="R21" s="245">
        <v>11.968999999999999</v>
      </c>
      <c r="S21" s="243">
        <f>([2]vk.izlozenost!DL26)/1000</f>
        <v>6.1539999999999999</v>
      </c>
      <c r="T21" s="243">
        <v>9.9830000000000005</v>
      </c>
      <c r="U21" s="246">
        <f>([2]vk.izlozenost!DY26)/1000</f>
        <v>5.7060000000000004</v>
      </c>
      <c r="V21" s="247">
        <f t="shared" si="1"/>
        <v>977.14700000000016</v>
      </c>
      <c r="W21" s="248">
        <f t="shared" si="1"/>
        <v>948.10799999999995</v>
      </c>
      <c r="X21" s="248">
        <f t="shared" si="1"/>
        <v>32.472000000000001</v>
      </c>
      <c r="Y21" s="249">
        <f t="shared" si="1"/>
        <v>34.841000000000001</v>
      </c>
    </row>
    <row r="22" spans="1:25" ht="27.75" customHeight="1">
      <c r="A22" s="204" t="s">
        <v>141</v>
      </c>
      <c r="B22" s="242">
        <v>1327.3150000000001</v>
      </c>
      <c r="C22" s="243">
        <f>([2]vk.izlozenost!DH27)/1000</f>
        <v>1502.1980000000001</v>
      </c>
      <c r="D22" s="243">
        <v>19.378</v>
      </c>
      <c r="E22" s="244">
        <f>([2]vk.izlozenost!DU27)/1000</f>
        <v>24.896000000000001</v>
      </c>
      <c r="F22" s="245">
        <v>167.047</v>
      </c>
      <c r="G22" s="243">
        <f>([2]vk.izlozenost!DI27)/1000</f>
        <v>222.00200000000001</v>
      </c>
      <c r="H22" s="243">
        <v>17.375</v>
      </c>
      <c r="I22" s="246">
        <f>([2]vk.izlozenost!DV27)/1000</f>
        <v>24.170999999999999</v>
      </c>
      <c r="J22" s="245">
        <v>143.161</v>
      </c>
      <c r="K22" s="243">
        <f>([2]vk.izlozenost!DJ27)/1000</f>
        <v>154.952</v>
      </c>
      <c r="L22" s="243">
        <v>36.811999999999998</v>
      </c>
      <c r="M22" s="246">
        <f>([2]vk.izlozenost!DW27)/1000</f>
        <v>40.405999999999999</v>
      </c>
      <c r="N22" s="245">
        <v>4.5209999999999999</v>
      </c>
      <c r="O22" s="243">
        <f>([2]vk.izlozenost!DK27)/1000</f>
        <v>8.4629999999999992</v>
      </c>
      <c r="P22" s="243">
        <v>2.4129999999999998</v>
      </c>
      <c r="Q22" s="246">
        <f>([2]vk.izlozenost!DX27)/1000</f>
        <v>4.2839999999999998</v>
      </c>
      <c r="R22" s="245">
        <v>94</v>
      </c>
      <c r="S22" s="243">
        <f>([2]vk.izlozenost!DL27)/1000</f>
        <v>85.25</v>
      </c>
      <c r="T22" s="243">
        <v>92.581999999999994</v>
      </c>
      <c r="U22" s="246">
        <f>([2]vk.izlozenost!DY27)/1000</f>
        <v>81.867000000000004</v>
      </c>
      <c r="V22" s="247">
        <f t="shared" si="1"/>
        <v>1736.0440000000001</v>
      </c>
      <c r="W22" s="248">
        <f t="shared" si="1"/>
        <v>1972.865</v>
      </c>
      <c r="X22" s="248">
        <f t="shared" si="1"/>
        <v>168.56</v>
      </c>
      <c r="Y22" s="249">
        <f t="shared" si="1"/>
        <v>175.62400000000002</v>
      </c>
    </row>
    <row r="23" spans="1:25" ht="28.5" customHeight="1">
      <c r="A23" s="204" t="s">
        <v>142</v>
      </c>
      <c r="B23" s="242">
        <v>5.8330000000000002</v>
      </c>
      <c r="C23" s="243">
        <f>([2]vk.izlozenost!DH28)/1000</f>
        <v>2.9569999999999999</v>
      </c>
      <c r="D23" s="243">
        <v>2.8000000000000001E-2</v>
      </c>
      <c r="E23" s="244">
        <f>([2]vk.izlozenost!DU28)/1000</f>
        <v>3.5999999999999997E-2</v>
      </c>
      <c r="F23" s="245">
        <v>0</v>
      </c>
      <c r="G23" s="243">
        <f>([2]vk.izlozenost!DI28)/1000</f>
        <v>0</v>
      </c>
      <c r="H23" s="243">
        <v>0</v>
      </c>
      <c r="I23" s="246">
        <f>([2]vk.izlozenost!DV28)/1000</f>
        <v>0</v>
      </c>
      <c r="J23" s="245">
        <v>0</v>
      </c>
      <c r="K23" s="243">
        <f>([2]vk.izlozenost!DJ28)/1000</f>
        <v>0</v>
      </c>
      <c r="L23" s="243">
        <v>0</v>
      </c>
      <c r="M23" s="246">
        <f>([2]vk.izlozenost!DW28)/1000</f>
        <v>0</v>
      </c>
      <c r="N23" s="245">
        <v>5.0000000000000001E-3</v>
      </c>
      <c r="O23" s="243">
        <f>([2]vk.izlozenost!DK28)/1000</f>
        <v>2.1999999999999999E-2</v>
      </c>
      <c r="P23" s="243">
        <v>3.0000000000000001E-3</v>
      </c>
      <c r="Q23" s="246">
        <f>([2]vk.izlozenost!DX28)/1000</f>
        <v>1.0999999999999999E-2</v>
      </c>
      <c r="R23" s="245">
        <v>0</v>
      </c>
      <c r="S23" s="243">
        <f>([2]vk.izlozenost!DL28)/1000</f>
        <v>0</v>
      </c>
      <c r="T23" s="243">
        <v>0</v>
      </c>
      <c r="U23" s="246">
        <f>([2]vk.izlozenost!DY28)/1000</f>
        <v>0</v>
      </c>
      <c r="V23" s="247">
        <f t="shared" si="1"/>
        <v>5.8380000000000001</v>
      </c>
      <c r="W23" s="248">
        <f t="shared" si="1"/>
        <v>2.9789999999999996</v>
      </c>
      <c r="X23" s="248">
        <f t="shared" si="1"/>
        <v>3.1E-2</v>
      </c>
      <c r="Y23" s="249">
        <f t="shared" si="1"/>
        <v>4.7E-2</v>
      </c>
    </row>
    <row r="24" spans="1:25" ht="26.25" thickBot="1">
      <c r="A24" s="205" t="s">
        <v>143</v>
      </c>
      <c r="B24" s="253">
        <v>0.20200000000000001</v>
      </c>
      <c r="C24" s="243">
        <f>([2]vk.izlozenost!DH29)/1000</f>
        <v>1.8680000000000001</v>
      </c>
      <c r="D24" s="254">
        <v>1.7000000000000001E-2</v>
      </c>
      <c r="E24" s="244">
        <f>([2]vk.izlozenost!DU29)/1000</f>
        <v>0</v>
      </c>
      <c r="F24" s="255">
        <v>0</v>
      </c>
      <c r="G24" s="243">
        <f>([2]vk.izlozenost!DI29)/1000</f>
        <v>4.0000000000000001E-3</v>
      </c>
      <c r="H24" s="254">
        <v>0</v>
      </c>
      <c r="I24" s="246">
        <f>([2]vk.izlozenost!DV29)/1000</f>
        <v>1E-3</v>
      </c>
      <c r="J24" s="255">
        <v>2E-3</v>
      </c>
      <c r="K24" s="243">
        <f>([2]vk.izlozenost!DJ29)/1000</f>
        <v>2E-3</v>
      </c>
      <c r="L24" s="254">
        <v>1E-3</v>
      </c>
      <c r="M24" s="246">
        <f>([2]vk.izlozenost!DW29)/1000</f>
        <v>1E-3</v>
      </c>
      <c r="N24" s="255">
        <v>0</v>
      </c>
      <c r="O24" s="243">
        <f>([2]vk.izlozenost!DK29)/1000</f>
        <v>0</v>
      </c>
      <c r="P24" s="254">
        <v>0</v>
      </c>
      <c r="Q24" s="246">
        <f>([2]vk.izlozenost!DX29)/1000</f>
        <v>0</v>
      </c>
      <c r="R24" s="255">
        <v>40.082000000000001</v>
      </c>
      <c r="S24" s="243">
        <f>([2]vk.izlozenost!DL29)/1000</f>
        <v>38.195</v>
      </c>
      <c r="T24" s="254">
        <v>40.082000000000001</v>
      </c>
      <c r="U24" s="246">
        <f>([2]vk.izlozenost!DY29)/1000</f>
        <v>38.195</v>
      </c>
      <c r="V24" s="256">
        <f t="shared" si="1"/>
        <v>40.286000000000001</v>
      </c>
      <c r="W24" s="257">
        <f t="shared" si="1"/>
        <v>40.069000000000003</v>
      </c>
      <c r="X24" s="257">
        <f t="shared" si="1"/>
        <v>40.1</v>
      </c>
      <c r="Y24" s="258">
        <f t="shared" si="1"/>
        <v>38.197000000000003</v>
      </c>
    </row>
    <row r="25" spans="1:25" ht="13.5" thickBot="1">
      <c r="A25" s="227" t="s">
        <v>144</v>
      </c>
      <c r="B25" s="230">
        <f>B26+B27+B28+B29+B30+B31</f>
        <v>66740.3</v>
      </c>
      <c r="C25" s="230">
        <f>C26+C27+C28+C29+C30+C31</f>
        <v>68010.069000000018</v>
      </c>
      <c r="D25" s="230">
        <f t="shared" ref="D25:U25" si="2">D26+D27+D28+D29+D30+D31</f>
        <v>669.37199999999996</v>
      </c>
      <c r="E25" s="259">
        <f t="shared" si="2"/>
        <v>552.36699999999996</v>
      </c>
      <c r="F25" s="231">
        <f t="shared" si="2"/>
        <v>6898.7370000000001</v>
      </c>
      <c r="G25" s="230">
        <f t="shared" si="2"/>
        <v>6825.3529999999992</v>
      </c>
      <c r="H25" s="230">
        <f t="shared" si="2"/>
        <v>762.04899999999998</v>
      </c>
      <c r="I25" s="232">
        <f t="shared" si="2"/>
        <v>742.59300000000007</v>
      </c>
      <c r="J25" s="231">
        <f t="shared" si="2"/>
        <v>1982.0990000000002</v>
      </c>
      <c r="K25" s="230">
        <f t="shared" si="2"/>
        <v>1960.4959999999999</v>
      </c>
      <c r="L25" s="230">
        <f t="shared" si="2"/>
        <v>540.851</v>
      </c>
      <c r="M25" s="232">
        <f t="shared" si="2"/>
        <v>558.12599999999998</v>
      </c>
      <c r="N25" s="231">
        <f t="shared" si="2"/>
        <v>1909.9759999999999</v>
      </c>
      <c r="O25" s="230">
        <f t="shared" si="2"/>
        <v>1883.6189999999999</v>
      </c>
      <c r="P25" s="230">
        <f t="shared" si="2"/>
        <v>1034.5409999999999</v>
      </c>
      <c r="Q25" s="232">
        <f t="shared" si="2"/>
        <v>1022.292</v>
      </c>
      <c r="R25" s="231">
        <f t="shared" si="2"/>
        <v>3041.8719999999998</v>
      </c>
      <c r="S25" s="230">
        <f t="shared" si="2"/>
        <v>3379.1179999999995</v>
      </c>
      <c r="T25" s="230">
        <f t="shared" si="2"/>
        <v>2853.5479999999998</v>
      </c>
      <c r="U25" s="232">
        <f t="shared" si="2"/>
        <v>3207.3880000000004</v>
      </c>
      <c r="V25" s="231">
        <f t="shared" si="1"/>
        <v>80572.983999999997</v>
      </c>
      <c r="W25" s="230">
        <f t="shared" si="1"/>
        <v>82058.655000000028</v>
      </c>
      <c r="X25" s="230">
        <f t="shared" si="1"/>
        <v>5860.3609999999999</v>
      </c>
      <c r="Y25" s="232">
        <f t="shared" si="1"/>
        <v>6082.7660000000005</v>
      </c>
    </row>
    <row r="26" spans="1:25" ht="25.5">
      <c r="A26" s="233" t="s">
        <v>145</v>
      </c>
      <c r="B26" s="234">
        <v>14492.162</v>
      </c>
      <c r="C26" s="235">
        <f>([2]vk.izlozenost!$DH$30+[2]vk.izlozenost!$DH$31)/1000</f>
        <v>14921.071</v>
      </c>
      <c r="D26" s="235">
        <v>115.76</v>
      </c>
      <c r="E26" s="236">
        <f>([2]vk.izlozenost!$DU$30+[2]vk.izlozenost!$DU$31)/1000</f>
        <v>105.465</v>
      </c>
      <c r="F26" s="237">
        <v>631.928</v>
      </c>
      <c r="G26" s="235">
        <f>([2]vk.izlozenost!$DI$30+[2]vk.izlozenost!$DI$31)/1000</f>
        <v>633.04999999999995</v>
      </c>
      <c r="H26" s="235">
        <v>66.784999999999997</v>
      </c>
      <c r="I26" s="238">
        <f>([2]vk.izlozenost!$DV$30+[2]vk.izlozenost!$DV$31)/1000</f>
        <v>65.991</v>
      </c>
      <c r="J26" s="237">
        <v>356.74599999999998</v>
      </c>
      <c r="K26" s="235">
        <f>([2]vk.izlozenost!$DJ$30+[2]vk.izlozenost!$DJ$31)/1000</f>
        <v>383.11700000000002</v>
      </c>
      <c r="L26" s="235">
        <v>92.835999999999999</v>
      </c>
      <c r="M26" s="238">
        <f>([2]vk.izlozenost!$DW$30+[2]vk.izlozenost!$DW$31)/1000</f>
        <v>98.510999999999996</v>
      </c>
      <c r="N26" s="237">
        <v>186.49799999999999</v>
      </c>
      <c r="O26" s="235">
        <f>([2]vk.izlozenost!$DK$30+[2]vk.izlozenost!$DK$31)/1000</f>
        <v>237.65</v>
      </c>
      <c r="P26" s="235">
        <v>93.995000000000005</v>
      </c>
      <c r="Q26" s="238">
        <f>([2]vk.izlozenost!$DX$30+[2]vk.izlozenost!$DX$31)/1000</f>
        <v>121.526</v>
      </c>
      <c r="R26" s="237">
        <v>198.977</v>
      </c>
      <c r="S26" s="235">
        <f>([2]vk.izlozenost!$DL$30+[2]vk.izlozenost!$DL$31)/1000</f>
        <v>236.23500000000001</v>
      </c>
      <c r="T26" s="235">
        <v>175.56899999999999</v>
      </c>
      <c r="U26" s="238">
        <f>([2]vk.izlozenost!$DY$30+[2]vk.izlozenost!$DY$31)/1000</f>
        <v>203.20400000000001</v>
      </c>
      <c r="V26" s="239">
        <f t="shared" ref="V26:Y32" si="3">B26+F26+J26+N26+R26</f>
        <v>15866.311</v>
      </c>
      <c r="W26" s="240">
        <f t="shared" si="3"/>
        <v>16411.123</v>
      </c>
      <c r="X26" s="240">
        <f t="shared" si="3"/>
        <v>544.94500000000005</v>
      </c>
      <c r="Y26" s="241">
        <f t="shared" si="3"/>
        <v>594.697</v>
      </c>
    </row>
    <row r="27" spans="1:25">
      <c r="A27" s="204" t="s">
        <v>112</v>
      </c>
      <c r="B27" s="242">
        <v>20076.116000000002</v>
      </c>
      <c r="C27" s="243">
        <f>([2]vk.izlozenost!DH32)/1000</f>
        <v>20986.546999999999</v>
      </c>
      <c r="D27" s="243">
        <v>195.64400000000001</v>
      </c>
      <c r="E27" s="244">
        <f>([2]vk.izlozenost!DU32)/1000</f>
        <v>174.85300000000001</v>
      </c>
      <c r="F27" s="245">
        <v>3177.85</v>
      </c>
      <c r="G27" s="243">
        <f>([2]vk.izlozenost!DI32)/1000</f>
        <v>3137.183</v>
      </c>
      <c r="H27" s="243">
        <v>349.86200000000002</v>
      </c>
      <c r="I27" s="246">
        <f>([2]vk.izlozenost!DV32)/1000</f>
        <v>345.40300000000002</v>
      </c>
      <c r="J27" s="245">
        <v>1105.578</v>
      </c>
      <c r="K27" s="243">
        <f>([2]vk.izlozenost!DJ32)/1000</f>
        <v>1088.595</v>
      </c>
      <c r="L27" s="243">
        <v>296.68299999999999</v>
      </c>
      <c r="M27" s="246">
        <f>([2]vk.izlozenost!DW32)/1000</f>
        <v>311.71600000000001</v>
      </c>
      <c r="N27" s="245">
        <v>979.024</v>
      </c>
      <c r="O27" s="243">
        <f>([2]vk.izlozenost!DK32)/1000</f>
        <v>938.84100000000001</v>
      </c>
      <c r="P27" s="243">
        <v>529.84</v>
      </c>
      <c r="Q27" s="246">
        <f>([2]vk.izlozenost!DX32)/1000</f>
        <v>511.68799999999999</v>
      </c>
      <c r="R27" s="245">
        <v>1318.7670000000001</v>
      </c>
      <c r="S27" s="243">
        <f>([2]vk.izlozenost!DL32)/1000</f>
        <v>1575.9559999999999</v>
      </c>
      <c r="T27" s="243">
        <v>1196.403</v>
      </c>
      <c r="U27" s="246">
        <f>([2]vk.izlozenost!DY32)/1000</f>
        <v>1477.547</v>
      </c>
      <c r="V27" s="247">
        <f t="shared" si="3"/>
        <v>26657.335000000003</v>
      </c>
      <c r="W27" s="248">
        <f t="shared" si="3"/>
        <v>27727.121999999999</v>
      </c>
      <c r="X27" s="248">
        <f t="shared" si="3"/>
        <v>2568.4319999999998</v>
      </c>
      <c r="Y27" s="249">
        <f t="shared" si="3"/>
        <v>2821.2070000000003</v>
      </c>
    </row>
    <row r="28" spans="1:25">
      <c r="A28" s="204" t="s">
        <v>113</v>
      </c>
      <c r="B28" s="242">
        <v>7192.1239999999998</v>
      </c>
      <c r="C28" s="243">
        <f>([2]vk.izlozenost!DH33)/1000</f>
        <v>7465.89</v>
      </c>
      <c r="D28" s="243">
        <v>92.977999999999994</v>
      </c>
      <c r="E28" s="244">
        <f>([2]vk.izlozenost!DU33)/1000</f>
        <v>55.66</v>
      </c>
      <c r="F28" s="245">
        <v>1150.1020000000001</v>
      </c>
      <c r="G28" s="243">
        <f>([2]vk.izlozenost!DI33)/1000</f>
        <v>1158.396</v>
      </c>
      <c r="H28" s="243">
        <v>117.58799999999999</v>
      </c>
      <c r="I28" s="246">
        <f>([2]vk.izlozenost!DV33)/1000</f>
        <v>118.43300000000001</v>
      </c>
      <c r="J28" s="245">
        <v>29.007999999999999</v>
      </c>
      <c r="K28" s="243">
        <f>([2]vk.izlozenost!DJ33)/1000</f>
        <v>39.109000000000002</v>
      </c>
      <c r="L28" s="243">
        <v>7.8040000000000003</v>
      </c>
      <c r="M28" s="246">
        <f>([2]vk.izlozenost!DW33)/1000</f>
        <v>10.423999999999999</v>
      </c>
      <c r="N28" s="245">
        <v>39.752000000000002</v>
      </c>
      <c r="O28" s="243">
        <f>([2]vk.izlozenost!DK33)/1000</f>
        <v>40.805</v>
      </c>
      <c r="P28" s="243">
        <v>21.664000000000001</v>
      </c>
      <c r="Q28" s="246">
        <f>([2]vk.izlozenost!DX33)/1000</f>
        <v>21.817</v>
      </c>
      <c r="R28" s="245">
        <v>300.964</v>
      </c>
      <c r="S28" s="243">
        <f>([2]vk.izlozenost!DL33)/1000</f>
        <v>315.125</v>
      </c>
      <c r="T28" s="243">
        <v>294.88900000000001</v>
      </c>
      <c r="U28" s="246">
        <f>([2]vk.izlozenost!DY33)/1000</f>
        <v>312.69799999999998</v>
      </c>
      <c r="V28" s="247">
        <f t="shared" si="3"/>
        <v>8711.9500000000007</v>
      </c>
      <c r="W28" s="248">
        <f t="shared" si="3"/>
        <v>9019.3250000000007</v>
      </c>
      <c r="X28" s="248">
        <f t="shared" si="3"/>
        <v>534.923</v>
      </c>
      <c r="Y28" s="249">
        <f t="shared" si="3"/>
        <v>519.03200000000004</v>
      </c>
    </row>
    <row r="29" spans="1:25">
      <c r="A29" s="204" t="s">
        <v>114</v>
      </c>
      <c r="B29" s="242">
        <v>20129.192999999999</v>
      </c>
      <c r="C29" s="243">
        <f>([2]vk.izlozenost!DH34)/1000</f>
        <v>20117.621999999999</v>
      </c>
      <c r="D29" s="243">
        <v>224.93600000000001</v>
      </c>
      <c r="E29" s="244">
        <f>([2]vk.izlozenost!DU34)/1000</f>
        <v>174.20599999999999</v>
      </c>
      <c r="F29" s="245">
        <v>1636.0889999999999</v>
      </c>
      <c r="G29" s="243">
        <f>([2]vk.izlozenost!DI34)/1000</f>
        <v>1653.2439999999999</v>
      </c>
      <c r="H29" s="243">
        <v>182.53299999999999</v>
      </c>
      <c r="I29" s="246">
        <f>([2]vk.izlozenost!DV34)/1000</f>
        <v>184.97</v>
      </c>
      <c r="J29" s="245">
        <v>295.33800000000002</v>
      </c>
      <c r="K29" s="243">
        <f>([2]vk.izlozenost!DJ34)/1000</f>
        <v>298.33999999999997</v>
      </c>
      <c r="L29" s="243">
        <v>91.48</v>
      </c>
      <c r="M29" s="246">
        <f>([2]vk.izlozenost!DW34)/1000</f>
        <v>97.332999999999998</v>
      </c>
      <c r="N29" s="245">
        <v>624.66899999999998</v>
      </c>
      <c r="O29" s="243">
        <f>([2]vk.izlozenost!DK34)/1000</f>
        <v>585.05200000000002</v>
      </c>
      <c r="P29" s="243">
        <v>343.34100000000001</v>
      </c>
      <c r="Q29" s="246">
        <f>([2]vk.izlozenost!DX34)/1000</f>
        <v>321.31599999999997</v>
      </c>
      <c r="R29" s="245">
        <v>915.625</v>
      </c>
      <c r="S29" s="243">
        <f>([2]vk.izlozenost!DL34)/1000</f>
        <v>986.904</v>
      </c>
      <c r="T29" s="243">
        <v>901.96799999999996</v>
      </c>
      <c r="U29" s="246">
        <f>([2]vk.izlozenost!DY34)/1000</f>
        <v>974.37400000000002</v>
      </c>
      <c r="V29" s="247">
        <f t="shared" si="3"/>
        <v>23600.914000000001</v>
      </c>
      <c r="W29" s="248">
        <f t="shared" si="3"/>
        <v>23641.161999999997</v>
      </c>
      <c r="X29" s="248">
        <f t="shared" si="3"/>
        <v>1744.2579999999998</v>
      </c>
      <c r="Y29" s="249">
        <f t="shared" si="3"/>
        <v>1752.1990000000001</v>
      </c>
    </row>
    <row r="30" spans="1:25">
      <c r="A30" s="204" t="s">
        <v>115</v>
      </c>
      <c r="B30" s="242">
        <v>4026.6080000000002</v>
      </c>
      <c r="C30" s="243">
        <f>([2]vk.izlozenost!DH35)/1000</f>
        <v>3857.46</v>
      </c>
      <c r="D30" s="243">
        <v>33.543999999999997</v>
      </c>
      <c r="E30" s="244">
        <f>([2]vk.izlozenost!DU35)/1000</f>
        <v>34.308999999999997</v>
      </c>
      <c r="F30" s="245">
        <v>227.12799999999999</v>
      </c>
      <c r="G30" s="243">
        <f>([2]vk.izlozenost!DI35)/1000</f>
        <v>200.11</v>
      </c>
      <c r="H30" s="243">
        <v>37.058</v>
      </c>
      <c r="I30" s="246">
        <f>([2]vk.izlozenost!DV35)/1000</f>
        <v>23.346</v>
      </c>
      <c r="J30" s="245">
        <v>108.768</v>
      </c>
      <c r="K30" s="243">
        <f>([2]vk.izlozenost!DJ35)/1000</f>
        <v>119.038</v>
      </c>
      <c r="L30" s="243">
        <v>28.315999999999999</v>
      </c>
      <c r="M30" s="246">
        <f>([2]vk.izlozenost!DW35)/1000</f>
        <v>31.529</v>
      </c>
      <c r="N30" s="245">
        <v>52.613</v>
      </c>
      <c r="O30" s="243">
        <f>([2]vk.izlozenost!DK35)/1000</f>
        <v>69.739000000000004</v>
      </c>
      <c r="P30" s="243">
        <v>29.927</v>
      </c>
      <c r="Q30" s="246">
        <f>([2]vk.izlozenost!DX35)/1000</f>
        <v>39.692</v>
      </c>
      <c r="R30" s="245">
        <v>118.26900000000001</v>
      </c>
      <c r="S30" s="243">
        <f>([2]vk.izlozenost!DL35)/1000</f>
        <v>131.29599999999999</v>
      </c>
      <c r="T30" s="243">
        <v>98.378</v>
      </c>
      <c r="U30" s="246">
        <f>([2]vk.izlozenost!DY35)/1000</f>
        <v>107.84</v>
      </c>
      <c r="V30" s="247">
        <f t="shared" si="3"/>
        <v>4533.3860000000004</v>
      </c>
      <c r="W30" s="248">
        <f t="shared" si="3"/>
        <v>4377.643</v>
      </c>
      <c r="X30" s="248">
        <f t="shared" si="3"/>
        <v>227.22300000000001</v>
      </c>
      <c r="Y30" s="249">
        <f t="shared" si="3"/>
        <v>236.71600000000001</v>
      </c>
    </row>
    <row r="31" spans="1:25" ht="13.5" thickBot="1">
      <c r="A31" s="205" t="s">
        <v>116</v>
      </c>
      <c r="B31" s="253">
        <v>824.09699999999998</v>
      </c>
      <c r="C31" s="243">
        <f>([2]vk.izlozenost!DH36)/1000</f>
        <v>661.47900000000004</v>
      </c>
      <c r="D31" s="254">
        <v>6.51</v>
      </c>
      <c r="E31" s="244">
        <f>([2]vk.izlozenost!DU36)/1000</f>
        <v>7.8739999999999997</v>
      </c>
      <c r="F31" s="255">
        <v>75.64</v>
      </c>
      <c r="G31" s="243">
        <f>([2]vk.izlozenost!DI36)/1000</f>
        <v>43.37</v>
      </c>
      <c r="H31" s="254">
        <v>8.2230000000000008</v>
      </c>
      <c r="I31" s="246">
        <f>([2]vk.izlozenost!DV36)/1000</f>
        <v>4.45</v>
      </c>
      <c r="J31" s="255">
        <v>86.661000000000001</v>
      </c>
      <c r="K31" s="243">
        <f>([2]vk.izlozenost!DJ36)/1000</f>
        <v>32.296999999999997</v>
      </c>
      <c r="L31" s="254">
        <v>23.731999999999999</v>
      </c>
      <c r="M31" s="246">
        <f>([2]vk.izlozenost!DW36)/1000</f>
        <v>8.6129999999999995</v>
      </c>
      <c r="N31" s="255">
        <v>27.42</v>
      </c>
      <c r="O31" s="243">
        <f>([2]vk.izlozenost!DK36)/1000</f>
        <v>11.532</v>
      </c>
      <c r="P31" s="254">
        <v>15.773999999999999</v>
      </c>
      <c r="Q31" s="246">
        <f>([2]vk.izlozenost!DX36)/1000</f>
        <v>6.2530000000000001</v>
      </c>
      <c r="R31" s="255">
        <v>189.27</v>
      </c>
      <c r="S31" s="243">
        <f>([2]vk.izlozenost!DL36)/1000</f>
        <v>133.602</v>
      </c>
      <c r="T31" s="254">
        <v>186.34100000000001</v>
      </c>
      <c r="U31" s="246">
        <f>([2]vk.izlozenost!DY36)/1000</f>
        <v>131.72499999999999</v>
      </c>
      <c r="V31" s="256">
        <f t="shared" si="3"/>
        <v>1203.088</v>
      </c>
      <c r="W31" s="257">
        <f t="shared" si="3"/>
        <v>882.28000000000009</v>
      </c>
      <c r="X31" s="257">
        <f t="shared" si="3"/>
        <v>240.58</v>
      </c>
      <c r="Y31" s="258">
        <f t="shared" si="3"/>
        <v>158.91499999999999</v>
      </c>
    </row>
    <row r="32" spans="1:25" ht="13.5" thickBot="1">
      <c r="A32" s="260" t="s">
        <v>146</v>
      </c>
      <c r="B32" s="261">
        <v>2859.5889999999999</v>
      </c>
      <c r="C32" s="262">
        <f>([2]vk.izlozenost!$DH$40+[2]vk.izlozenost!$DH$39+[2]vk.izlozenost!$DH$38+[2]vk.izlozenost!$DH$37)/1000</f>
        <v>2692.777</v>
      </c>
      <c r="D32" s="262">
        <v>34.305</v>
      </c>
      <c r="E32" s="263">
        <f>([2]vk.izlozenost!$DU$40+[2]vk.izlozenost!$DU$39+[2]vk.izlozenost!$DU$38+[2]vk.izlozenost!$DU$37)/1000</f>
        <v>33.034999999999997</v>
      </c>
      <c r="F32" s="264">
        <v>188.57400000000001</v>
      </c>
      <c r="G32" s="262">
        <f>([2]vk.izlozenost!$DI$40+[2]vk.izlozenost!$DI$39+[2]vk.izlozenost!$DI$38+[2]vk.izlozenost!$DI$37)/1000</f>
        <v>191.53299999999999</v>
      </c>
      <c r="H32" s="262">
        <v>21.593</v>
      </c>
      <c r="I32" s="265">
        <f>([2]vk.izlozenost!$DV$40+[2]vk.izlozenost!$DV$39+[2]vk.izlozenost!$DV$38+[2]vk.izlozenost!$DV$37)/1000</f>
        <v>21.698</v>
      </c>
      <c r="J32" s="264">
        <v>164.84200000000001</v>
      </c>
      <c r="K32" s="262">
        <f>([2]vk.izlozenost!$DJ$40+[2]vk.izlozenost!$DJ$39+[2]vk.izlozenost!$DJ$38+[2]vk.izlozenost!$DJ$37)/1000</f>
        <v>156.91499999999999</v>
      </c>
      <c r="L32" s="262">
        <v>48.186999999999998</v>
      </c>
      <c r="M32" s="265">
        <f>([2]vk.izlozenost!$DW$40+[2]vk.izlozenost!$DW$39+[2]vk.izlozenost!$DW$38+[2]vk.izlozenost!$DW$37)/1000</f>
        <v>45.978000000000002</v>
      </c>
      <c r="N32" s="264">
        <v>85.94</v>
      </c>
      <c r="O32" s="262">
        <f>([2]vk.izlozenost!$DK$40+[2]vk.izlozenost!$DK$39+[2]vk.izlozenost!$DK$38+[2]vk.izlozenost!$DK$37)/1000</f>
        <v>87.96</v>
      </c>
      <c r="P32" s="262">
        <v>43.951999999999998</v>
      </c>
      <c r="Q32" s="265">
        <f>([2]vk.izlozenost!$DX$40+[2]vk.izlozenost!$DX$39+[2]vk.izlozenost!$DX$38+[2]vk.izlozenost!$DX$37)/1000</f>
        <v>50.037999999999997</v>
      </c>
      <c r="R32" s="264">
        <v>138.23699999999999</v>
      </c>
      <c r="S32" s="262">
        <f>([2]vk.izlozenost!$DL$40+[2]vk.izlozenost!$DL$39+[2]vk.izlozenost!$DL$38+[2]vk.izlozenost!$DL$37)/1000</f>
        <v>146.99700000000001</v>
      </c>
      <c r="T32" s="262">
        <v>131.88200000000001</v>
      </c>
      <c r="U32" s="265">
        <f>([2]vk.izlozenost!$DY$40+[2]vk.izlozenost!$DY$39+[2]vk.izlozenost!$DY$38+[2]vk.izlozenost!$DY$37)/1000</f>
        <v>124.95699999999999</v>
      </c>
      <c r="V32" s="264">
        <f t="shared" si="3"/>
        <v>3437.1820000000002</v>
      </c>
      <c r="W32" s="261">
        <f t="shared" si="3"/>
        <v>3276.1819999999998</v>
      </c>
      <c r="X32" s="261">
        <f t="shared" si="3"/>
        <v>279.91899999999998</v>
      </c>
      <c r="Y32" s="266">
        <f t="shared" si="3"/>
        <v>275.70600000000002</v>
      </c>
    </row>
    <row r="33" spans="1:25" ht="14.25" thickTop="1" thickBot="1">
      <c r="A33" s="267" t="s">
        <v>147</v>
      </c>
      <c r="B33" s="268">
        <f>B32+B25+B19+B17+B9</f>
        <v>244532.245</v>
      </c>
      <c r="C33" s="268">
        <f t="shared" ref="C33:Y33" si="4">C32+C25+C19+C17+C9</f>
        <v>253422.85</v>
      </c>
      <c r="D33" s="268">
        <f t="shared" si="4"/>
        <v>1779.3850000000002</v>
      </c>
      <c r="E33" s="268">
        <f t="shared" si="4"/>
        <v>1723.2579999999998</v>
      </c>
      <c r="F33" s="268">
        <f t="shared" si="4"/>
        <v>23258.502</v>
      </c>
      <c r="G33" s="268">
        <f t="shared" si="4"/>
        <v>23458.506000000001</v>
      </c>
      <c r="H33" s="268">
        <f t="shared" si="4"/>
        <v>2481.0129999999999</v>
      </c>
      <c r="I33" s="268">
        <f t="shared" si="4"/>
        <v>2539.0889999999999</v>
      </c>
      <c r="J33" s="268">
        <f t="shared" si="4"/>
        <v>10271.756000000001</v>
      </c>
      <c r="K33" s="268">
        <f t="shared" si="4"/>
        <v>8853.0010000000002</v>
      </c>
      <c r="L33" s="268">
        <f t="shared" si="4"/>
        <v>3076.7240000000002</v>
      </c>
      <c r="M33" s="268">
        <f t="shared" si="4"/>
        <v>2659.4769999999999</v>
      </c>
      <c r="N33" s="268">
        <f t="shared" si="4"/>
        <v>3326.3969999999999</v>
      </c>
      <c r="O33" s="268">
        <f t="shared" si="4"/>
        <v>4375.2739999999994</v>
      </c>
      <c r="P33" s="268">
        <f t="shared" si="4"/>
        <v>1797.3939999999998</v>
      </c>
      <c r="Q33" s="268">
        <f t="shared" si="4"/>
        <v>2349.2130000000006</v>
      </c>
      <c r="R33" s="268">
        <f t="shared" si="4"/>
        <v>11445.233</v>
      </c>
      <c r="S33" s="268">
        <f t="shared" si="4"/>
        <v>11709.945</v>
      </c>
      <c r="T33" s="268">
        <f t="shared" si="4"/>
        <v>10796.942000000001</v>
      </c>
      <c r="U33" s="268">
        <f t="shared" si="4"/>
        <v>11122.386</v>
      </c>
      <c r="V33" s="268">
        <f t="shared" si="4"/>
        <v>292834.13300000003</v>
      </c>
      <c r="W33" s="268">
        <f t="shared" si="4"/>
        <v>301819.576</v>
      </c>
      <c r="X33" s="268">
        <f t="shared" si="4"/>
        <v>19931.458000000002</v>
      </c>
      <c r="Y33" s="269">
        <f t="shared" si="4"/>
        <v>20393.423000000003</v>
      </c>
    </row>
  </sheetData>
  <mergeCells count="24">
    <mergeCell ref="X7:Y7"/>
    <mergeCell ref="R6:U6"/>
    <mergeCell ref="V6:Y6"/>
    <mergeCell ref="H7:I7"/>
    <mergeCell ref="J7:K7"/>
    <mergeCell ref="R7:S7"/>
    <mergeCell ref="T7:U7"/>
    <mergeCell ref="V7:W7"/>
    <mergeCell ref="L7:M7"/>
    <mergeCell ref="N7:O7"/>
    <mergeCell ref="P7:Q7"/>
    <mergeCell ref="X1:Y1"/>
    <mergeCell ref="A3:Y3"/>
    <mergeCell ref="D4:E4"/>
    <mergeCell ref="D5:E5"/>
    <mergeCell ref="W5:Y5"/>
    <mergeCell ref="A6:A8"/>
    <mergeCell ref="B6:E6"/>
    <mergeCell ref="F6:I6"/>
    <mergeCell ref="J6:M6"/>
    <mergeCell ref="N6:Q6"/>
    <mergeCell ref="B7:C7"/>
    <mergeCell ref="D7:E7"/>
    <mergeCell ref="F7:G7"/>
  </mergeCells>
  <pageMargins left="0.49" right="0.3" top="0.74803149606299213" bottom="1.07" header="0.31496062992125984" footer="0.6"/>
  <pageSetup paperSize="9" scale="55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S33"/>
  <sheetViews>
    <sheetView workbookViewId="0"/>
  </sheetViews>
  <sheetFormatPr defaultRowHeight="12.75"/>
  <cols>
    <col min="1" max="1" width="5.85546875" style="220" customWidth="1"/>
    <col min="2" max="2" width="13.140625" style="220" hidden="1" customWidth="1"/>
    <col min="3" max="3" width="26" style="220" customWidth="1"/>
    <col min="4" max="4" width="8.42578125" style="220" bestFit="1" customWidth="1"/>
    <col min="5" max="5" width="11.5703125" style="220" bestFit="1" customWidth="1"/>
    <col min="6" max="6" width="8.42578125" style="220" bestFit="1" customWidth="1"/>
    <col min="7" max="7" width="9.140625" style="220" bestFit="1" customWidth="1"/>
    <col min="8" max="8" width="8.42578125" style="220" bestFit="1" customWidth="1"/>
    <col min="9" max="9" width="11.5703125" style="220" bestFit="1" customWidth="1"/>
    <col min="10" max="10" width="8.42578125" style="220" bestFit="1" customWidth="1"/>
    <col min="11" max="11" width="9.140625" style="220" bestFit="1" customWidth="1"/>
    <col min="12" max="12" width="8.42578125" style="220" bestFit="1" customWidth="1"/>
    <col min="13" max="13" width="11.5703125" style="220" bestFit="1" customWidth="1"/>
    <col min="14" max="14" width="8.42578125" style="220" bestFit="1" customWidth="1"/>
    <col min="15" max="15" width="9.140625" style="220" bestFit="1" customWidth="1"/>
    <col min="16" max="19" width="8.42578125" style="220" bestFit="1" customWidth="1"/>
    <col min="20" max="220" width="9.140625" style="220"/>
    <col min="221" max="221" width="8" style="220" customWidth="1"/>
    <col min="222" max="222" width="0" style="220" hidden="1" customWidth="1"/>
    <col min="223" max="223" width="26" style="220" customWidth="1"/>
    <col min="224" max="224" width="8.42578125" style="220" bestFit="1" customWidth="1"/>
    <col min="225" max="225" width="11.5703125" style="220" bestFit="1" customWidth="1"/>
    <col min="226" max="226" width="8.42578125" style="220" bestFit="1" customWidth="1"/>
    <col min="227" max="227" width="9.140625" style="220" bestFit="1" customWidth="1"/>
    <col min="228" max="228" width="8.42578125" style="220" bestFit="1" customWidth="1"/>
    <col min="229" max="229" width="11.5703125" style="220" bestFit="1" customWidth="1"/>
    <col min="230" max="230" width="8.42578125" style="220" bestFit="1" customWidth="1"/>
    <col min="231" max="231" width="9.140625" style="220" bestFit="1" customWidth="1"/>
    <col min="232" max="232" width="8.42578125" style="220" bestFit="1" customWidth="1"/>
    <col min="233" max="233" width="11.5703125" style="220" bestFit="1" customWidth="1"/>
    <col min="234" max="234" width="8.42578125" style="220" bestFit="1" customWidth="1"/>
    <col min="235" max="235" width="9.140625" style="220" bestFit="1" customWidth="1"/>
    <col min="236" max="239" width="8.42578125" style="220" bestFit="1" customWidth="1"/>
    <col min="240" max="242" width="9.140625" style="220"/>
    <col min="243" max="243" width="11.5703125" style="220" bestFit="1" customWidth="1"/>
    <col min="244" max="246" width="9.140625" style="220"/>
    <col min="247" max="247" width="10.5703125" style="220" bestFit="1" customWidth="1"/>
    <col min="248" max="250" width="9.140625" style="220"/>
    <col min="251" max="251" width="10.5703125" style="220" bestFit="1" customWidth="1"/>
    <col min="252" max="476" width="9.140625" style="220"/>
    <col min="477" max="477" width="8" style="220" customWidth="1"/>
    <col min="478" max="478" width="0" style="220" hidden="1" customWidth="1"/>
    <col min="479" max="479" width="26" style="220" customWidth="1"/>
    <col min="480" max="480" width="8.42578125" style="220" bestFit="1" customWidth="1"/>
    <col min="481" max="481" width="11.5703125" style="220" bestFit="1" customWidth="1"/>
    <col min="482" max="482" width="8.42578125" style="220" bestFit="1" customWidth="1"/>
    <col min="483" max="483" width="9.140625" style="220" bestFit="1" customWidth="1"/>
    <col min="484" max="484" width="8.42578125" style="220" bestFit="1" customWidth="1"/>
    <col min="485" max="485" width="11.5703125" style="220" bestFit="1" customWidth="1"/>
    <col min="486" max="486" width="8.42578125" style="220" bestFit="1" customWidth="1"/>
    <col min="487" max="487" width="9.140625" style="220" bestFit="1" customWidth="1"/>
    <col min="488" max="488" width="8.42578125" style="220" bestFit="1" customWidth="1"/>
    <col min="489" max="489" width="11.5703125" style="220" bestFit="1" customWidth="1"/>
    <col min="490" max="490" width="8.42578125" style="220" bestFit="1" customWidth="1"/>
    <col min="491" max="491" width="9.140625" style="220" bestFit="1" customWidth="1"/>
    <col min="492" max="495" width="8.42578125" style="220" bestFit="1" customWidth="1"/>
    <col min="496" max="498" width="9.140625" style="220"/>
    <col min="499" max="499" width="11.5703125" style="220" bestFit="1" customWidth="1"/>
    <col min="500" max="502" width="9.140625" style="220"/>
    <col min="503" max="503" width="10.5703125" style="220" bestFit="1" customWidth="1"/>
    <col min="504" max="506" width="9.140625" style="220"/>
    <col min="507" max="507" width="10.5703125" style="220" bestFit="1" customWidth="1"/>
    <col min="508" max="732" width="9.140625" style="220"/>
    <col min="733" max="733" width="8" style="220" customWidth="1"/>
    <col min="734" max="734" width="0" style="220" hidden="1" customWidth="1"/>
    <col min="735" max="735" width="26" style="220" customWidth="1"/>
    <col min="736" max="736" width="8.42578125" style="220" bestFit="1" customWidth="1"/>
    <col min="737" max="737" width="11.5703125" style="220" bestFit="1" customWidth="1"/>
    <col min="738" max="738" width="8.42578125" style="220" bestFit="1" customWidth="1"/>
    <col min="739" max="739" width="9.140625" style="220" bestFit="1" customWidth="1"/>
    <col min="740" max="740" width="8.42578125" style="220" bestFit="1" customWidth="1"/>
    <col min="741" max="741" width="11.5703125" style="220" bestFit="1" customWidth="1"/>
    <col min="742" max="742" width="8.42578125" style="220" bestFit="1" customWidth="1"/>
    <col min="743" max="743" width="9.140625" style="220" bestFit="1" customWidth="1"/>
    <col min="744" max="744" width="8.42578125" style="220" bestFit="1" customWidth="1"/>
    <col min="745" max="745" width="11.5703125" style="220" bestFit="1" customWidth="1"/>
    <col min="746" max="746" width="8.42578125" style="220" bestFit="1" customWidth="1"/>
    <col min="747" max="747" width="9.140625" style="220" bestFit="1" customWidth="1"/>
    <col min="748" max="751" width="8.42578125" style="220" bestFit="1" customWidth="1"/>
    <col min="752" max="754" width="9.140625" style="220"/>
    <col min="755" max="755" width="11.5703125" style="220" bestFit="1" customWidth="1"/>
    <col min="756" max="758" width="9.140625" style="220"/>
    <col min="759" max="759" width="10.5703125" style="220" bestFit="1" customWidth="1"/>
    <col min="760" max="762" width="9.140625" style="220"/>
    <col min="763" max="763" width="10.5703125" style="220" bestFit="1" customWidth="1"/>
    <col min="764" max="988" width="9.140625" style="220"/>
    <col min="989" max="989" width="8" style="220" customWidth="1"/>
    <col min="990" max="990" width="0" style="220" hidden="1" customWidth="1"/>
    <col min="991" max="991" width="26" style="220" customWidth="1"/>
    <col min="992" max="992" width="8.42578125" style="220" bestFit="1" customWidth="1"/>
    <col min="993" max="993" width="11.5703125" style="220" bestFit="1" customWidth="1"/>
    <col min="994" max="994" width="8.42578125" style="220" bestFit="1" customWidth="1"/>
    <col min="995" max="995" width="9.140625" style="220" bestFit="1" customWidth="1"/>
    <col min="996" max="996" width="8.42578125" style="220" bestFit="1" customWidth="1"/>
    <col min="997" max="997" width="11.5703125" style="220" bestFit="1" customWidth="1"/>
    <col min="998" max="998" width="8.42578125" style="220" bestFit="1" customWidth="1"/>
    <col min="999" max="999" width="9.140625" style="220" bestFit="1" customWidth="1"/>
    <col min="1000" max="1000" width="8.42578125" style="220" bestFit="1" customWidth="1"/>
    <col min="1001" max="1001" width="11.5703125" style="220" bestFit="1" customWidth="1"/>
    <col min="1002" max="1002" width="8.42578125" style="220" bestFit="1" customWidth="1"/>
    <col min="1003" max="1003" width="9.140625" style="220" bestFit="1" customWidth="1"/>
    <col min="1004" max="1007" width="8.42578125" style="220" bestFit="1" customWidth="1"/>
    <col min="1008" max="1010" width="9.140625" style="220"/>
    <col min="1011" max="1011" width="11.5703125" style="220" bestFit="1" customWidth="1"/>
    <col min="1012" max="1014" width="9.140625" style="220"/>
    <col min="1015" max="1015" width="10.5703125" style="220" bestFit="1" customWidth="1"/>
    <col min="1016" max="1018" width="9.140625" style="220"/>
    <col min="1019" max="1019" width="10.5703125" style="220" bestFit="1" customWidth="1"/>
    <col min="1020" max="1244" width="9.140625" style="220"/>
    <col min="1245" max="1245" width="8" style="220" customWidth="1"/>
    <col min="1246" max="1246" width="0" style="220" hidden="1" customWidth="1"/>
    <col min="1247" max="1247" width="26" style="220" customWidth="1"/>
    <col min="1248" max="1248" width="8.42578125" style="220" bestFit="1" customWidth="1"/>
    <col min="1249" max="1249" width="11.5703125" style="220" bestFit="1" customWidth="1"/>
    <col min="1250" max="1250" width="8.42578125" style="220" bestFit="1" customWidth="1"/>
    <col min="1251" max="1251" width="9.140625" style="220" bestFit="1" customWidth="1"/>
    <col min="1252" max="1252" width="8.42578125" style="220" bestFit="1" customWidth="1"/>
    <col min="1253" max="1253" width="11.5703125" style="220" bestFit="1" customWidth="1"/>
    <col min="1254" max="1254" width="8.42578125" style="220" bestFit="1" customWidth="1"/>
    <col min="1255" max="1255" width="9.140625" style="220" bestFit="1" customWidth="1"/>
    <col min="1256" max="1256" width="8.42578125" style="220" bestFit="1" customWidth="1"/>
    <col min="1257" max="1257" width="11.5703125" style="220" bestFit="1" customWidth="1"/>
    <col min="1258" max="1258" width="8.42578125" style="220" bestFit="1" customWidth="1"/>
    <col min="1259" max="1259" width="9.140625" style="220" bestFit="1" customWidth="1"/>
    <col min="1260" max="1263" width="8.42578125" style="220" bestFit="1" customWidth="1"/>
    <col min="1264" max="1266" width="9.140625" style="220"/>
    <col min="1267" max="1267" width="11.5703125" style="220" bestFit="1" customWidth="1"/>
    <col min="1268" max="1270" width="9.140625" style="220"/>
    <col min="1271" max="1271" width="10.5703125" style="220" bestFit="1" customWidth="1"/>
    <col min="1272" max="1274" width="9.140625" style="220"/>
    <col min="1275" max="1275" width="10.5703125" style="220" bestFit="1" customWidth="1"/>
    <col min="1276" max="1500" width="9.140625" style="220"/>
    <col min="1501" max="1501" width="8" style="220" customWidth="1"/>
    <col min="1502" max="1502" width="0" style="220" hidden="1" customWidth="1"/>
    <col min="1503" max="1503" width="26" style="220" customWidth="1"/>
    <col min="1504" max="1504" width="8.42578125" style="220" bestFit="1" customWidth="1"/>
    <col min="1505" max="1505" width="11.5703125" style="220" bestFit="1" customWidth="1"/>
    <col min="1506" max="1506" width="8.42578125" style="220" bestFit="1" customWidth="1"/>
    <col min="1507" max="1507" width="9.140625" style="220" bestFit="1" customWidth="1"/>
    <col min="1508" max="1508" width="8.42578125" style="220" bestFit="1" customWidth="1"/>
    <col min="1509" max="1509" width="11.5703125" style="220" bestFit="1" customWidth="1"/>
    <col min="1510" max="1510" width="8.42578125" style="220" bestFit="1" customWidth="1"/>
    <col min="1511" max="1511" width="9.140625" style="220" bestFit="1" customWidth="1"/>
    <col min="1512" max="1512" width="8.42578125" style="220" bestFit="1" customWidth="1"/>
    <col min="1513" max="1513" width="11.5703125" style="220" bestFit="1" customWidth="1"/>
    <col min="1514" max="1514" width="8.42578125" style="220" bestFit="1" customWidth="1"/>
    <col min="1515" max="1515" width="9.140625" style="220" bestFit="1" customWidth="1"/>
    <col min="1516" max="1519" width="8.42578125" style="220" bestFit="1" customWidth="1"/>
    <col min="1520" max="1522" width="9.140625" style="220"/>
    <col min="1523" max="1523" width="11.5703125" style="220" bestFit="1" customWidth="1"/>
    <col min="1524" max="1526" width="9.140625" style="220"/>
    <col min="1527" max="1527" width="10.5703125" style="220" bestFit="1" customWidth="1"/>
    <col min="1528" max="1530" width="9.140625" style="220"/>
    <col min="1531" max="1531" width="10.5703125" style="220" bestFit="1" customWidth="1"/>
    <col min="1532" max="1756" width="9.140625" style="220"/>
    <col min="1757" max="1757" width="8" style="220" customWidth="1"/>
    <col min="1758" max="1758" width="0" style="220" hidden="1" customWidth="1"/>
    <col min="1759" max="1759" width="26" style="220" customWidth="1"/>
    <col min="1760" max="1760" width="8.42578125" style="220" bestFit="1" customWidth="1"/>
    <col min="1761" max="1761" width="11.5703125" style="220" bestFit="1" customWidth="1"/>
    <col min="1762" max="1762" width="8.42578125" style="220" bestFit="1" customWidth="1"/>
    <col min="1763" max="1763" width="9.140625" style="220" bestFit="1" customWidth="1"/>
    <col min="1764" max="1764" width="8.42578125" style="220" bestFit="1" customWidth="1"/>
    <col min="1765" max="1765" width="11.5703125" style="220" bestFit="1" customWidth="1"/>
    <col min="1766" max="1766" width="8.42578125" style="220" bestFit="1" customWidth="1"/>
    <col min="1767" max="1767" width="9.140625" style="220" bestFit="1" customWidth="1"/>
    <col min="1768" max="1768" width="8.42578125" style="220" bestFit="1" customWidth="1"/>
    <col min="1769" max="1769" width="11.5703125" style="220" bestFit="1" customWidth="1"/>
    <col min="1770" max="1770" width="8.42578125" style="220" bestFit="1" customWidth="1"/>
    <col min="1771" max="1771" width="9.140625" style="220" bestFit="1" customWidth="1"/>
    <col min="1772" max="1775" width="8.42578125" style="220" bestFit="1" customWidth="1"/>
    <col min="1776" max="1778" width="9.140625" style="220"/>
    <col min="1779" max="1779" width="11.5703125" style="220" bestFit="1" customWidth="1"/>
    <col min="1780" max="1782" width="9.140625" style="220"/>
    <col min="1783" max="1783" width="10.5703125" style="220" bestFit="1" customWidth="1"/>
    <col min="1784" max="1786" width="9.140625" style="220"/>
    <col min="1787" max="1787" width="10.5703125" style="220" bestFit="1" customWidth="1"/>
    <col min="1788" max="2012" width="9.140625" style="220"/>
    <col min="2013" max="2013" width="8" style="220" customWidth="1"/>
    <col min="2014" max="2014" width="0" style="220" hidden="1" customWidth="1"/>
    <col min="2015" max="2015" width="26" style="220" customWidth="1"/>
    <col min="2016" max="2016" width="8.42578125" style="220" bestFit="1" customWidth="1"/>
    <col min="2017" max="2017" width="11.5703125" style="220" bestFit="1" customWidth="1"/>
    <col min="2018" max="2018" width="8.42578125" style="220" bestFit="1" customWidth="1"/>
    <col min="2019" max="2019" width="9.140625" style="220" bestFit="1" customWidth="1"/>
    <col min="2020" max="2020" width="8.42578125" style="220" bestFit="1" customWidth="1"/>
    <col min="2021" max="2021" width="11.5703125" style="220" bestFit="1" customWidth="1"/>
    <col min="2022" max="2022" width="8.42578125" style="220" bestFit="1" customWidth="1"/>
    <col min="2023" max="2023" width="9.140625" style="220" bestFit="1" customWidth="1"/>
    <col min="2024" max="2024" width="8.42578125" style="220" bestFit="1" customWidth="1"/>
    <col min="2025" max="2025" width="11.5703125" style="220" bestFit="1" customWidth="1"/>
    <col min="2026" max="2026" width="8.42578125" style="220" bestFit="1" customWidth="1"/>
    <col min="2027" max="2027" width="9.140625" style="220" bestFit="1" customWidth="1"/>
    <col min="2028" max="2031" width="8.42578125" style="220" bestFit="1" customWidth="1"/>
    <col min="2032" max="2034" width="9.140625" style="220"/>
    <col min="2035" max="2035" width="11.5703125" style="220" bestFit="1" customWidth="1"/>
    <col min="2036" max="2038" width="9.140625" style="220"/>
    <col min="2039" max="2039" width="10.5703125" style="220" bestFit="1" customWidth="1"/>
    <col min="2040" max="2042" width="9.140625" style="220"/>
    <col min="2043" max="2043" width="10.5703125" style="220" bestFit="1" customWidth="1"/>
    <col min="2044" max="2268" width="9.140625" style="220"/>
    <col min="2269" max="2269" width="8" style="220" customWidth="1"/>
    <col min="2270" max="2270" width="0" style="220" hidden="1" customWidth="1"/>
    <col min="2271" max="2271" width="26" style="220" customWidth="1"/>
    <col min="2272" max="2272" width="8.42578125" style="220" bestFit="1" customWidth="1"/>
    <col min="2273" max="2273" width="11.5703125" style="220" bestFit="1" customWidth="1"/>
    <col min="2274" max="2274" width="8.42578125" style="220" bestFit="1" customWidth="1"/>
    <col min="2275" max="2275" width="9.140625" style="220" bestFit="1" customWidth="1"/>
    <col min="2276" max="2276" width="8.42578125" style="220" bestFit="1" customWidth="1"/>
    <col min="2277" max="2277" width="11.5703125" style="220" bestFit="1" customWidth="1"/>
    <col min="2278" max="2278" width="8.42578125" style="220" bestFit="1" customWidth="1"/>
    <col min="2279" max="2279" width="9.140625" style="220" bestFit="1" customWidth="1"/>
    <col min="2280" max="2280" width="8.42578125" style="220" bestFit="1" customWidth="1"/>
    <col min="2281" max="2281" width="11.5703125" style="220" bestFit="1" customWidth="1"/>
    <col min="2282" max="2282" width="8.42578125" style="220" bestFit="1" customWidth="1"/>
    <col min="2283" max="2283" width="9.140625" style="220" bestFit="1" customWidth="1"/>
    <col min="2284" max="2287" width="8.42578125" style="220" bestFit="1" customWidth="1"/>
    <col min="2288" max="2290" width="9.140625" style="220"/>
    <col min="2291" max="2291" width="11.5703125" style="220" bestFit="1" customWidth="1"/>
    <col min="2292" max="2294" width="9.140625" style="220"/>
    <col min="2295" max="2295" width="10.5703125" style="220" bestFit="1" customWidth="1"/>
    <col min="2296" max="2298" width="9.140625" style="220"/>
    <col min="2299" max="2299" width="10.5703125" style="220" bestFit="1" customWidth="1"/>
    <col min="2300" max="2524" width="9.140625" style="220"/>
    <col min="2525" max="2525" width="8" style="220" customWidth="1"/>
    <col min="2526" max="2526" width="0" style="220" hidden="1" customWidth="1"/>
    <col min="2527" max="2527" width="26" style="220" customWidth="1"/>
    <col min="2528" max="2528" width="8.42578125" style="220" bestFit="1" customWidth="1"/>
    <col min="2529" max="2529" width="11.5703125" style="220" bestFit="1" customWidth="1"/>
    <col min="2530" max="2530" width="8.42578125" style="220" bestFit="1" customWidth="1"/>
    <col min="2531" max="2531" width="9.140625" style="220" bestFit="1" customWidth="1"/>
    <col min="2532" max="2532" width="8.42578125" style="220" bestFit="1" customWidth="1"/>
    <col min="2533" max="2533" width="11.5703125" style="220" bestFit="1" customWidth="1"/>
    <col min="2534" max="2534" width="8.42578125" style="220" bestFit="1" customWidth="1"/>
    <col min="2535" max="2535" width="9.140625" style="220" bestFit="1" customWidth="1"/>
    <col min="2536" max="2536" width="8.42578125" style="220" bestFit="1" customWidth="1"/>
    <col min="2537" max="2537" width="11.5703125" style="220" bestFit="1" customWidth="1"/>
    <col min="2538" max="2538" width="8.42578125" style="220" bestFit="1" customWidth="1"/>
    <col min="2539" max="2539" width="9.140625" style="220" bestFit="1" customWidth="1"/>
    <col min="2540" max="2543" width="8.42578125" style="220" bestFit="1" customWidth="1"/>
    <col min="2544" max="2546" width="9.140625" style="220"/>
    <col min="2547" max="2547" width="11.5703125" style="220" bestFit="1" customWidth="1"/>
    <col min="2548" max="2550" width="9.140625" style="220"/>
    <col min="2551" max="2551" width="10.5703125" style="220" bestFit="1" customWidth="1"/>
    <col min="2552" max="2554" width="9.140625" style="220"/>
    <col min="2555" max="2555" width="10.5703125" style="220" bestFit="1" customWidth="1"/>
    <col min="2556" max="2780" width="9.140625" style="220"/>
    <col min="2781" max="2781" width="8" style="220" customWidth="1"/>
    <col min="2782" max="2782" width="0" style="220" hidden="1" customWidth="1"/>
    <col min="2783" max="2783" width="26" style="220" customWidth="1"/>
    <col min="2784" max="2784" width="8.42578125" style="220" bestFit="1" customWidth="1"/>
    <col min="2785" max="2785" width="11.5703125" style="220" bestFit="1" customWidth="1"/>
    <col min="2786" max="2786" width="8.42578125" style="220" bestFit="1" customWidth="1"/>
    <col min="2787" max="2787" width="9.140625" style="220" bestFit="1" customWidth="1"/>
    <col min="2788" max="2788" width="8.42578125" style="220" bestFit="1" customWidth="1"/>
    <col min="2789" max="2789" width="11.5703125" style="220" bestFit="1" customWidth="1"/>
    <col min="2790" max="2790" width="8.42578125" style="220" bestFit="1" customWidth="1"/>
    <col min="2791" max="2791" width="9.140625" style="220" bestFit="1" customWidth="1"/>
    <col min="2792" max="2792" width="8.42578125" style="220" bestFit="1" customWidth="1"/>
    <col min="2793" max="2793" width="11.5703125" style="220" bestFit="1" customWidth="1"/>
    <col min="2794" max="2794" width="8.42578125" style="220" bestFit="1" customWidth="1"/>
    <col min="2795" max="2795" width="9.140625" style="220" bestFit="1" customWidth="1"/>
    <col min="2796" max="2799" width="8.42578125" style="220" bestFit="1" customWidth="1"/>
    <col min="2800" max="2802" width="9.140625" style="220"/>
    <col min="2803" max="2803" width="11.5703125" style="220" bestFit="1" customWidth="1"/>
    <col min="2804" max="2806" width="9.140625" style="220"/>
    <col min="2807" max="2807" width="10.5703125" style="220" bestFit="1" customWidth="1"/>
    <col min="2808" max="2810" width="9.140625" style="220"/>
    <col min="2811" max="2811" width="10.5703125" style="220" bestFit="1" customWidth="1"/>
    <col min="2812" max="3036" width="9.140625" style="220"/>
    <col min="3037" max="3037" width="8" style="220" customWidth="1"/>
    <col min="3038" max="3038" width="0" style="220" hidden="1" customWidth="1"/>
    <col min="3039" max="3039" width="26" style="220" customWidth="1"/>
    <col min="3040" max="3040" width="8.42578125" style="220" bestFit="1" customWidth="1"/>
    <col min="3041" max="3041" width="11.5703125" style="220" bestFit="1" customWidth="1"/>
    <col min="3042" max="3042" width="8.42578125" style="220" bestFit="1" customWidth="1"/>
    <col min="3043" max="3043" width="9.140625" style="220" bestFit="1" customWidth="1"/>
    <col min="3044" max="3044" width="8.42578125" style="220" bestFit="1" customWidth="1"/>
    <col min="3045" max="3045" width="11.5703125" style="220" bestFit="1" customWidth="1"/>
    <col min="3046" max="3046" width="8.42578125" style="220" bestFit="1" customWidth="1"/>
    <col min="3047" max="3047" width="9.140625" style="220" bestFit="1" customWidth="1"/>
    <col min="3048" max="3048" width="8.42578125" style="220" bestFit="1" customWidth="1"/>
    <col min="3049" max="3049" width="11.5703125" style="220" bestFit="1" customWidth="1"/>
    <col min="3050" max="3050" width="8.42578125" style="220" bestFit="1" customWidth="1"/>
    <col min="3051" max="3051" width="9.140625" style="220" bestFit="1" customWidth="1"/>
    <col min="3052" max="3055" width="8.42578125" style="220" bestFit="1" customWidth="1"/>
    <col min="3056" max="3058" width="9.140625" style="220"/>
    <col min="3059" max="3059" width="11.5703125" style="220" bestFit="1" customWidth="1"/>
    <col min="3060" max="3062" width="9.140625" style="220"/>
    <col min="3063" max="3063" width="10.5703125" style="220" bestFit="1" customWidth="1"/>
    <col min="3064" max="3066" width="9.140625" style="220"/>
    <col min="3067" max="3067" width="10.5703125" style="220" bestFit="1" customWidth="1"/>
    <col min="3068" max="3292" width="9.140625" style="220"/>
    <col min="3293" max="3293" width="8" style="220" customWidth="1"/>
    <col min="3294" max="3294" width="0" style="220" hidden="1" customWidth="1"/>
    <col min="3295" max="3295" width="26" style="220" customWidth="1"/>
    <col min="3296" max="3296" width="8.42578125" style="220" bestFit="1" customWidth="1"/>
    <col min="3297" max="3297" width="11.5703125" style="220" bestFit="1" customWidth="1"/>
    <col min="3298" max="3298" width="8.42578125" style="220" bestFit="1" customWidth="1"/>
    <col min="3299" max="3299" width="9.140625" style="220" bestFit="1" customWidth="1"/>
    <col min="3300" max="3300" width="8.42578125" style="220" bestFit="1" customWidth="1"/>
    <col min="3301" max="3301" width="11.5703125" style="220" bestFit="1" customWidth="1"/>
    <col min="3302" max="3302" width="8.42578125" style="220" bestFit="1" customWidth="1"/>
    <col min="3303" max="3303" width="9.140625" style="220" bestFit="1" customWidth="1"/>
    <col min="3304" max="3304" width="8.42578125" style="220" bestFit="1" customWidth="1"/>
    <col min="3305" max="3305" width="11.5703125" style="220" bestFit="1" customWidth="1"/>
    <col min="3306" max="3306" width="8.42578125" style="220" bestFit="1" customWidth="1"/>
    <col min="3307" max="3307" width="9.140625" style="220" bestFit="1" customWidth="1"/>
    <col min="3308" max="3311" width="8.42578125" style="220" bestFit="1" customWidth="1"/>
    <col min="3312" max="3314" width="9.140625" style="220"/>
    <col min="3315" max="3315" width="11.5703125" style="220" bestFit="1" customWidth="1"/>
    <col min="3316" max="3318" width="9.140625" style="220"/>
    <col min="3319" max="3319" width="10.5703125" style="220" bestFit="1" customWidth="1"/>
    <col min="3320" max="3322" width="9.140625" style="220"/>
    <col min="3323" max="3323" width="10.5703125" style="220" bestFit="1" customWidth="1"/>
    <col min="3324" max="3548" width="9.140625" style="220"/>
    <col min="3549" max="3549" width="8" style="220" customWidth="1"/>
    <col min="3550" max="3550" width="0" style="220" hidden="1" customWidth="1"/>
    <col min="3551" max="3551" width="26" style="220" customWidth="1"/>
    <col min="3552" max="3552" width="8.42578125" style="220" bestFit="1" customWidth="1"/>
    <col min="3553" max="3553" width="11.5703125" style="220" bestFit="1" customWidth="1"/>
    <col min="3554" max="3554" width="8.42578125" style="220" bestFit="1" customWidth="1"/>
    <col min="3555" max="3555" width="9.140625" style="220" bestFit="1" customWidth="1"/>
    <col min="3556" max="3556" width="8.42578125" style="220" bestFit="1" customWidth="1"/>
    <col min="3557" max="3557" width="11.5703125" style="220" bestFit="1" customWidth="1"/>
    <col min="3558" max="3558" width="8.42578125" style="220" bestFit="1" customWidth="1"/>
    <col min="3559" max="3559" width="9.140625" style="220" bestFit="1" customWidth="1"/>
    <col min="3560" max="3560" width="8.42578125" style="220" bestFit="1" customWidth="1"/>
    <col min="3561" max="3561" width="11.5703125" style="220" bestFit="1" customWidth="1"/>
    <col min="3562" max="3562" width="8.42578125" style="220" bestFit="1" customWidth="1"/>
    <col min="3563" max="3563" width="9.140625" style="220" bestFit="1" customWidth="1"/>
    <col min="3564" max="3567" width="8.42578125" style="220" bestFit="1" customWidth="1"/>
    <col min="3568" max="3570" width="9.140625" style="220"/>
    <col min="3571" max="3571" width="11.5703125" style="220" bestFit="1" customWidth="1"/>
    <col min="3572" max="3574" width="9.140625" style="220"/>
    <col min="3575" max="3575" width="10.5703125" style="220" bestFit="1" customWidth="1"/>
    <col min="3576" max="3578" width="9.140625" style="220"/>
    <col min="3579" max="3579" width="10.5703125" style="220" bestFit="1" customWidth="1"/>
    <col min="3580" max="3804" width="9.140625" style="220"/>
    <col min="3805" max="3805" width="8" style="220" customWidth="1"/>
    <col min="3806" max="3806" width="0" style="220" hidden="1" customWidth="1"/>
    <col min="3807" max="3807" width="26" style="220" customWidth="1"/>
    <col min="3808" max="3808" width="8.42578125" style="220" bestFit="1" customWidth="1"/>
    <col min="3809" max="3809" width="11.5703125" style="220" bestFit="1" customWidth="1"/>
    <col min="3810" max="3810" width="8.42578125" style="220" bestFit="1" customWidth="1"/>
    <col min="3811" max="3811" width="9.140625" style="220" bestFit="1" customWidth="1"/>
    <col min="3812" max="3812" width="8.42578125" style="220" bestFit="1" customWidth="1"/>
    <col min="3813" max="3813" width="11.5703125" style="220" bestFit="1" customWidth="1"/>
    <col min="3814" max="3814" width="8.42578125" style="220" bestFit="1" customWidth="1"/>
    <col min="3815" max="3815" width="9.140625" style="220" bestFit="1" customWidth="1"/>
    <col min="3816" max="3816" width="8.42578125" style="220" bestFit="1" customWidth="1"/>
    <col min="3817" max="3817" width="11.5703125" style="220" bestFit="1" customWidth="1"/>
    <col min="3818" max="3818" width="8.42578125" style="220" bestFit="1" customWidth="1"/>
    <col min="3819" max="3819" width="9.140625" style="220" bestFit="1" customWidth="1"/>
    <col min="3820" max="3823" width="8.42578125" style="220" bestFit="1" customWidth="1"/>
    <col min="3824" max="3826" width="9.140625" style="220"/>
    <col min="3827" max="3827" width="11.5703125" style="220" bestFit="1" customWidth="1"/>
    <col min="3828" max="3830" width="9.140625" style="220"/>
    <col min="3831" max="3831" width="10.5703125" style="220" bestFit="1" customWidth="1"/>
    <col min="3832" max="3834" width="9.140625" style="220"/>
    <col min="3835" max="3835" width="10.5703125" style="220" bestFit="1" customWidth="1"/>
    <col min="3836" max="4060" width="9.140625" style="220"/>
    <col min="4061" max="4061" width="8" style="220" customWidth="1"/>
    <col min="4062" max="4062" width="0" style="220" hidden="1" customWidth="1"/>
    <col min="4063" max="4063" width="26" style="220" customWidth="1"/>
    <col min="4064" max="4064" width="8.42578125" style="220" bestFit="1" customWidth="1"/>
    <col min="4065" max="4065" width="11.5703125" style="220" bestFit="1" customWidth="1"/>
    <col min="4066" max="4066" width="8.42578125" style="220" bestFit="1" customWidth="1"/>
    <col min="4067" max="4067" width="9.140625" style="220" bestFit="1" customWidth="1"/>
    <col min="4068" max="4068" width="8.42578125" style="220" bestFit="1" customWidth="1"/>
    <col min="4069" max="4069" width="11.5703125" style="220" bestFit="1" customWidth="1"/>
    <col min="4070" max="4070" width="8.42578125" style="220" bestFit="1" customWidth="1"/>
    <col min="4071" max="4071" width="9.140625" style="220" bestFit="1" customWidth="1"/>
    <col min="4072" max="4072" width="8.42578125" style="220" bestFit="1" customWidth="1"/>
    <col min="4073" max="4073" width="11.5703125" style="220" bestFit="1" customWidth="1"/>
    <col min="4074" max="4074" width="8.42578125" style="220" bestFit="1" customWidth="1"/>
    <col min="4075" max="4075" width="9.140625" style="220" bestFit="1" customWidth="1"/>
    <col min="4076" max="4079" width="8.42578125" style="220" bestFit="1" customWidth="1"/>
    <col min="4080" max="4082" width="9.140625" style="220"/>
    <col min="4083" max="4083" width="11.5703125" style="220" bestFit="1" customWidth="1"/>
    <col min="4084" max="4086" width="9.140625" style="220"/>
    <col min="4087" max="4087" width="10.5703125" style="220" bestFit="1" customWidth="1"/>
    <col min="4088" max="4090" width="9.140625" style="220"/>
    <col min="4091" max="4091" width="10.5703125" style="220" bestFit="1" customWidth="1"/>
    <col min="4092" max="4316" width="9.140625" style="220"/>
    <col min="4317" max="4317" width="8" style="220" customWidth="1"/>
    <col min="4318" max="4318" width="0" style="220" hidden="1" customWidth="1"/>
    <col min="4319" max="4319" width="26" style="220" customWidth="1"/>
    <col min="4320" max="4320" width="8.42578125" style="220" bestFit="1" customWidth="1"/>
    <col min="4321" max="4321" width="11.5703125" style="220" bestFit="1" customWidth="1"/>
    <col min="4322" max="4322" width="8.42578125" style="220" bestFit="1" customWidth="1"/>
    <col min="4323" max="4323" width="9.140625" style="220" bestFit="1" customWidth="1"/>
    <col min="4324" max="4324" width="8.42578125" style="220" bestFit="1" customWidth="1"/>
    <col min="4325" max="4325" width="11.5703125" style="220" bestFit="1" customWidth="1"/>
    <col min="4326" max="4326" width="8.42578125" style="220" bestFit="1" customWidth="1"/>
    <col min="4327" max="4327" width="9.140625" style="220" bestFit="1" customWidth="1"/>
    <col min="4328" max="4328" width="8.42578125" style="220" bestFit="1" customWidth="1"/>
    <col min="4329" max="4329" width="11.5703125" style="220" bestFit="1" customWidth="1"/>
    <col min="4330" max="4330" width="8.42578125" style="220" bestFit="1" customWidth="1"/>
    <col min="4331" max="4331" width="9.140625" style="220" bestFit="1" customWidth="1"/>
    <col min="4332" max="4335" width="8.42578125" style="220" bestFit="1" customWidth="1"/>
    <col min="4336" max="4338" width="9.140625" style="220"/>
    <col min="4339" max="4339" width="11.5703125" style="220" bestFit="1" customWidth="1"/>
    <col min="4340" max="4342" width="9.140625" style="220"/>
    <col min="4343" max="4343" width="10.5703125" style="220" bestFit="1" customWidth="1"/>
    <col min="4344" max="4346" width="9.140625" style="220"/>
    <col min="4347" max="4347" width="10.5703125" style="220" bestFit="1" customWidth="1"/>
    <col min="4348" max="4572" width="9.140625" style="220"/>
    <col min="4573" max="4573" width="8" style="220" customWidth="1"/>
    <col min="4574" max="4574" width="0" style="220" hidden="1" customWidth="1"/>
    <col min="4575" max="4575" width="26" style="220" customWidth="1"/>
    <col min="4576" max="4576" width="8.42578125" style="220" bestFit="1" customWidth="1"/>
    <col min="4577" max="4577" width="11.5703125" style="220" bestFit="1" customWidth="1"/>
    <col min="4578" max="4578" width="8.42578125" style="220" bestFit="1" customWidth="1"/>
    <col min="4579" max="4579" width="9.140625" style="220" bestFit="1" customWidth="1"/>
    <col min="4580" max="4580" width="8.42578125" style="220" bestFit="1" customWidth="1"/>
    <col min="4581" max="4581" width="11.5703125" style="220" bestFit="1" customWidth="1"/>
    <col min="4582" max="4582" width="8.42578125" style="220" bestFit="1" customWidth="1"/>
    <col min="4583" max="4583" width="9.140625" style="220" bestFit="1" customWidth="1"/>
    <col min="4584" max="4584" width="8.42578125" style="220" bestFit="1" customWidth="1"/>
    <col min="4585" max="4585" width="11.5703125" style="220" bestFit="1" customWidth="1"/>
    <col min="4586" max="4586" width="8.42578125" style="220" bestFit="1" customWidth="1"/>
    <col min="4587" max="4587" width="9.140625" style="220" bestFit="1" customWidth="1"/>
    <col min="4588" max="4591" width="8.42578125" style="220" bestFit="1" customWidth="1"/>
    <col min="4592" max="4594" width="9.140625" style="220"/>
    <col min="4595" max="4595" width="11.5703125" style="220" bestFit="1" customWidth="1"/>
    <col min="4596" max="4598" width="9.140625" style="220"/>
    <col min="4599" max="4599" width="10.5703125" style="220" bestFit="1" customWidth="1"/>
    <col min="4600" max="4602" width="9.140625" style="220"/>
    <col min="4603" max="4603" width="10.5703125" style="220" bestFit="1" customWidth="1"/>
    <col min="4604" max="4828" width="9.140625" style="220"/>
    <col min="4829" max="4829" width="8" style="220" customWidth="1"/>
    <col min="4830" max="4830" width="0" style="220" hidden="1" customWidth="1"/>
    <col min="4831" max="4831" width="26" style="220" customWidth="1"/>
    <col min="4832" max="4832" width="8.42578125" style="220" bestFit="1" customWidth="1"/>
    <col min="4833" max="4833" width="11.5703125" style="220" bestFit="1" customWidth="1"/>
    <col min="4834" max="4834" width="8.42578125" style="220" bestFit="1" customWidth="1"/>
    <col min="4835" max="4835" width="9.140625" style="220" bestFit="1" customWidth="1"/>
    <col min="4836" max="4836" width="8.42578125" style="220" bestFit="1" customWidth="1"/>
    <col min="4837" max="4837" width="11.5703125" style="220" bestFit="1" customWidth="1"/>
    <col min="4838" max="4838" width="8.42578125" style="220" bestFit="1" customWidth="1"/>
    <col min="4839" max="4839" width="9.140625" style="220" bestFit="1" customWidth="1"/>
    <col min="4840" max="4840" width="8.42578125" style="220" bestFit="1" customWidth="1"/>
    <col min="4841" max="4841" width="11.5703125" style="220" bestFit="1" customWidth="1"/>
    <col min="4842" max="4842" width="8.42578125" style="220" bestFit="1" customWidth="1"/>
    <col min="4843" max="4843" width="9.140625" style="220" bestFit="1" customWidth="1"/>
    <col min="4844" max="4847" width="8.42578125" style="220" bestFit="1" customWidth="1"/>
    <col min="4848" max="4850" width="9.140625" style="220"/>
    <col min="4851" max="4851" width="11.5703125" style="220" bestFit="1" customWidth="1"/>
    <col min="4852" max="4854" width="9.140625" style="220"/>
    <col min="4855" max="4855" width="10.5703125" style="220" bestFit="1" customWidth="1"/>
    <col min="4856" max="4858" width="9.140625" style="220"/>
    <col min="4859" max="4859" width="10.5703125" style="220" bestFit="1" customWidth="1"/>
    <col min="4860" max="5084" width="9.140625" style="220"/>
    <col min="5085" max="5085" width="8" style="220" customWidth="1"/>
    <col min="5086" max="5086" width="0" style="220" hidden="1" customWidth="1"/>
    <col min="5087" max="5087" width="26" style="220" customWidth="1"/>
    <col min="5088" max="5088" width="8.42578125" style="220" bestFit="1" customWidth="1"/>
    <col min="5089" max="5089" width="11.5703125" style="220" bestFit="1" customWidth="1"/>
    <col min="5090" max="5090" width="8.42578125" style="220" bestFit="1" customWidth="1"/>
    <col min="5091" max="5091" width="9.140625" style="220" bestFit="1" customWidth="1"/>
    <col min="5092" max="5092" width="8.42578125" style="220" bestFit="1" customWidth="1"/>
    <col min="5093" max="5093" width="11.5703125" style="220" bestFit="1" customWidth="1"/>
    <col min="5094" max="5094" width="8.42578125" style="220" bestFit="1" customWidth="1"/>
    <col min="5095" max="5095" width="9.140625" style="220" bestFit="1" customWidth="1"/>
    <col min="5096" max="5096" width="8.42578125" style="220" bestFit="1" customWidth="1"/>
    <col min="5097" max="5097" width="11.5703125" style="220" bestFit="1" customWidth="1"/>
    <col min="5098" max="5098" width="8.42578125" style="220" bestFit="1" customWidth="1"/>
    <col min="5099" max="5099" width="9.140625" style="220" bestFit="1" customWidth="1"/>
    <col min="5100" max="5103" width="8.42578125" style="220" bestFit="1" customWidth="1"/>
    <col min="5104" max="5106" width="9.140625" style="220"/>
    <col min="5107" max="5107" width="11.5703125" style="220" bestFit="1" customWidth="1"/>
    <col min="5108" max="5110" width="9.140625" style="220"/>
    <col min="5111" max="5111" width="10.5703125" style="220" bestFit="1" customWidth="1"/>
    <col min="5112" max="5114" width="9.140625" style="220"/>
    <col min="5115" max="5115" width="10.5703125" style="220" bestFit="1" customWidth="1"/>
    <col min="5116" max="5340" width="9.140625" style="220"/>
    <col min="5341" max="5341" width="8" style="220" customWidth="1"/>
    <col min="5342" max="5342" width="0" style="220" hidden="1" customWidth="1"/>
    <col min="5343" max="5343" width="26" style="220" customWidth="1"/>
    <col min="5344" max="5344" width="8.42578125" style="220" bestFit="1" customWidth="1"/>
    <col min="5345" max="5345" width="11.5703125" style="220" bestFit="1" customWidth="1"/>
    <col min="5346" max="5346" width="8.42578125" style="220" bestFit="1" customWidth="1"/>
    <col min="5347" max="5347" width="9.140625" style="220" bestFit="1" customWidth="1"/>
    <col min="5348" max="5348" width="8.42578125" style="220" bestFit="1" customWidth="1"/>
    <col min="5349" max="5349" width="11.5703125" style="220" bestFit="1" customWidth="1"/>
    <col min="5350" max="5350" width="8.42578125" style="220" bestFit="1" customWidth="1"/>
    <col min="5351" max="5351" width="9.140625" style="220" bestFit="1" customWidth="1"/>
    <col min="5352" max="5352" width="8.42578125" style="220" bestFit="1" customWidth="1"/>
    <col min="5353" max="5353" width="11.5703125" style="220" bestFit="1" customWidth="1"/>
    <col min="5354" max="5354" width="8.42578125" style="220" bestFit="1" customWidth="1"/>
    <col min="5355" max="5355" width="9.140625" style="220" bestFit="1" customWidth="1"/>
    <col min="5356" max="5359" width="8.42578125" style="220" bestFit="1" customWidth="1"/>
    <col min="5360" max="5362" width="9.140625" style="220"/>
    <col min="5363" max="5363" width="11.5703125" style="220" bestFit="1" customWidth="1"/>
    <col min="5364" max="5366" width="9.140625" style="220"/>
    <col min="5367" max="5367" width="10.5703125" style="220" bestFit="1" customWidth="1"/>
    <col min="5368" max="5370" width="9.140625" style="220"/>
    <col min="5371" max="5371" width="10.5703125" style="220" bestFit="1" customWidth="1"/>
    <col min="5372" max="5596" width="9.140625" style="220"/>
    <col min="5597" max="5597" width="8" style="220" customWidth="1"/>
    <col min="5598" max="5598" width="0" style="220" hidden="1" customWidth="1"/>
    <col min="5599" max="5599" width="26" style="220" customWidth="1"/>
    <col min="5600" max="5600" width="8.42578125" style="220" bestFit="1" customWidth="1"/>
    <col min="5601" max="5601" width="11.5703125" style="220" bestFit="1" customWidth="1"/>
    <col min="5602" max="5602" width="8.42578125" style="220" bestFit="1" customWidth="1"/>
    <col min="5603" max="5603" width="9.140625" style="220" bestFit="1" customWidth="1"/>
    <col min="5604" max="5604" width="8.42578125" style="220" bestFit="1" customWidth="1"/>
    <col min="5605" max="5605" width="11.5703125" style="220" bestFit="1" customWidth="1"/>
    <col min="5606" max="5606" width="8.42578125" style="220" bestFit="1" customWidth="1"/>
    <col min="5607" max="5607" width="9.140625" style="220" bestFit="1" customWidth="1"/>
    <col min="5608" max="5608" width="8.42578125" style="220" bestFit="1" customWidth="1"/>
    <col min="5609" max="5609" width="11.5703125" style="220" bestFit="1" customWidth="1"/>
    <col min="5610" max="5610" width="8.42578125" style="220" bestFit="1" customWidth="1"/>
    <col min="5611" max="5611" width="9.140625" style="220" bestFit="1" customWidth="1"/>
    <col min="5612" max="5615" width="8.42578125" style="220" bestFit="1" customWidth="1"/>
    <col min="5616" max="5618" width="9.140625" style="220"/>
    <col min="5619" max="5619" width="11.5703125" style="220" bestFit="1" customWidth="1"/>
    <col min="5620" max="5622" width="9.140625" style="220"/>
    <col min="5623" max="5623" width="10.5703125" style="220" bestFit="1" customWidth="1"/>
    <col min="5624" max="5626" width="9.140625" style="220"/>
    <col min="5627" max="5627" width="10.5703125" style="220" bestFit="1" customWidth="1"/>
    <col min="5628" max="5852" width="9.140625" style="220"/>
    <col min="5853" max="5853" width="8" style="220" customWidth="1"/>
    <col min="5854" max="5854" width="0" style="220" hidden="1" customWidth="1"/>
    <col min="5855" max="5855" width="26" style="220" customWidth="1"/>
    <col min="5856" max="5856" width="8.42578125" style="220" bestFit="1" customWidth="1"/>
    <col min="5857" max="5857" width="11.5703125" style="220" bestFit="1" customWidth="1"/>
    <col min="5858" max="5858" width="8.42578125" style="220" bestFit="1" customWidth="1"/>
    <col min="5859" max="5859" width="9.140625" style="220" bestFit="1" customWidth="1"/>
    <col min="5860" max="5860" width="8.42578125" style="220" bestFit="1" customWidth="1"/>
    <col min="5861" max="5861" width="11.5703125" style="220" bestFit="1" customWidth="1"/>
    <col min="5862" max="5862" width="8.42578125" style="220" bestFit="1" customWidth="1"/>
    <col min="5863" max="5863" width="9.140625" style="220" bestFit="1" customWidth="1"/>
    <col min="5864" max="5864" width="8.42578125" style="220" bestFit="1" customWidth="1"/>
    <col min="5865" max="5865" width="11.5703125" style="220" bestFit="1" customWidth="1"/>
    <col min="5866" max="5866" width="8.42578125" style="220" bestFit="1" customWidth="1"/>
    <col min="5867" max="5867" width="9.140625" style="220" bestFit="1" customWidth="1"/>
    <col min="5868" max="5871" width="8.42578125" style="220" bestFit="1" customWidth="1"/>
    <col min="5872" max="5874" width="9.140625" style="220"/>
    <col min="5875" max="5875" width="11.5703125" style="220" bestFit="1" customWidth="1"/>
    <col min="5876" max="5878" width="9.140625" style="220"/>
    <col min="5879" max="5879" width="10.5703125" style="220" bestFit="1" customWidth="1"/>
    <col min="5880" max="5882" width="9.140625" style="220"/>
    <col min="5883" max="5883" width="10.5703125" style="220" bestFit="1" customWidth="1"/>
    <col min="5884" max="6108" width="9.140625" style="220"/>
    <col min="6109" max="6109" width="8" style="220" customWidth="1"/>
    <col min="6110" max="6110" width="0" style="220" hidden="1" customWidth="1"/>
    <col min="6111" max="6111" width="26" style="220" customWidth="1"/>
    <col min="6112" max="6112" width="8.42578125" style="220" bestFit="1" customWidth="1"/>
    <col min="6113" max="6113" width="11.5703125" style="220" bestFit="1" customWidth="1"/>
    <col min="6114" max="6114" width="8.42578125" style="220" bestFit="1" customWidth="1"/>
    <col min="6115" max="6115" width="9.140625" style="220" bestFit="1" customWidth="1"/>
    <col min="6116" max="6116" width="8.42578125" style="220" bestFit="1" customWidth="1"/>
    <col min="6117" max="6117" width="11.5703125" style="220" bestFit="1" customWidth="1"/>
    <col min="6118" max="6118" width="8.42578125" style="220" bestFit="1" customWidth="1"/>
    <col min="6119" max="6119" width="9.140625" style="220" bestFit="1" customWidth="1"/>
    <col min="6120" max="6120" width="8.42578125" style="220" bestFit="1" customWidth="1"/>
    <col min="6121" max="6121" width="11.5703125" style="220" bestFit="1" customWidth="1"/>
    <col min="6122" max="6122" width="8.42578125" style="220" bestFit="1" customWidth="1"/>
    <col min="6123" max="6123" width="9.140625" style="220" bestFit="1" customWidth="1"/>
    <col min="6124" max="6127" width="8.42578125" style="220" bestFit="1" customWidth="1"/>
    <col min="6128" max="6130" width="9.140625" style="220"/>
    <col min="6131" max="6131" width="11.5703125" style="220" bestFit="1" customWidth="1"/>
    <col min="6132" max="6134" width="9.140625" style="220"/>
    <col min="6135" max="6135" width="10.5703125" style="220" bestFit="1" customWidth="1"/>
    <col min="6136" max="6138" width="9.140625" style="220"/>
    <col min="6139" max="6139" width="10.5703125" style="220" bestFit="1" customWidth="1"/>
    <col min="6140" max="6364" width="9.140625" style="220"/>
    <col min="6365" max="6365" width="8" style="220" customWidth="1"/>
    <col min="6366" max="6366" width="0" style="220" hidden="1" customWidth="1"/>
    <col min="6367" max="6367" width="26" style="220" customWidth="1"/>
    <col min="6368" max="6368" width="8.42578125" style="220" bestFit="1" customWidth="1"/>
    <col min="6369" max="6369" width="11.5703125" style="220" bestFit="1" customWidth="1"/>
    <col min="6370" max="6370" width="8.42578125" style="220" bestFit="1" customWidth="1"/>
    <col min="6371" max="6371" width="9.140625" style="220" bestFit="1" customWidth="1"/>
    <col min="6372" max="6372" width="8.42578125" style="220" bestFit="1" customWidth="1"/>
    <col min="6373" max="6373" width="11.5703125" style="220" bestFit="1" customWidth="1"/>
    <col min="6374" max="6374" width="8.42578125" style="220" bestFit="1" customWidth="1"/>
    <col min="6375" max="6375" width="9.140625" style="220" bestFit="1" customWidth="1"/>
    <col min="6376" max="6376" width="8.42578125" style="220" bestFit="1" customWidth="1"/>
    <col min="6377" max="6377" width="11.5703125" style="220" bestFit="1" customWidth="1"/>
    <col min="6378" max="6378" width="8.42578125" style="220" bestFit="1" customWidth="1"/>
    <col min="6379" max="6379" width="9.140625" style="220" bestFit="1" customWidth="1"/>
    <col min="6380" max="6383" width="8.42578125" style="220" bestFit="1" customWidth="1"/>
    <col min="6384" max="6386" width="9.140625" style="220"/>
    <col min="6387" max="6387" width="11.5703125" style="220" bestFit="1" customWidth="1"/>
    <col min="6388" max="6390" width="9.140625" style="220"/>
    <col min="6391" max="6391" width="10.5703125" style="220" bestFit="1" customWidth="1"/>
    <col min="6392" max="6394" width="9.140625" style="220"/>
    <col min="6395" max="6395" width="10.5703125" style="220" bestFit="1" customWidth="1"/>
    <col min="6396" max="6620" width="9.140625" style="220"/>
    <col min="6621" max="6621" width="8" style="220" customWidth="1"/>
    <col min="6622" max="6622" width="0" style="220" hidden="1" customWidth="1"/>
    <col min="6623" max="6623" width="26" style="220" customWidth="1"/>
    <col min="6624" max="6624" width="8.42578125" style="220" bestFit="1" customWidth="1"/>
    <col min="6625" max="6625" width="11.5703125" style="220" bestFit="1" customWidth="1"/>
    <col min="6626" max="6626" width="8.42578125" style="220" bestFit="1" customWidth="1"/>
    <col min="6627" max="6627" width="9.140625" style="220" bestFit="1" customWidth="1"/>
    <col min="6628" max="6628" width="8.42578125" style="220" bestFit="1" customWidth="1"/>
    <col min="6629" max="6629" width="11.5703125" style="220" bestFit="1" customWidth="1"/>
    <col min="6630" max="6630" width="8.42578125" style="220" bestFit="1" customWidth="1"/>
    <col min="6631" max="6631" width="9.140625" style="220" bestFit="1" customWidth="1"/>
    <col min="6632" max="6632" width="8.42578125" style="220" bestFit="1" customWidth="1"/>
    <col min="6633" max="6633" width="11.5703125" style="220" bestFit="1" customWidth="1"/>
    <col min="6634" max="6634" width="8.42578125" style="220" bestFit="1" customWidth="1"/>
    <col min="6635" max="6635" width="9.140625" style="220" bestFit="1" customWidth="1"/>
    <col min="6636" max="6639" width="8.42578125" style="220" bestFit="1" customWidth="1"/>
    <col min="6640" max="6642" width="9.140625" style="220"/>
    <col min="6643" max="6643" width="11.5703125" style="220" bestFit="1" customWidth="1"/>
    <col min="6644" max="6646" width="9.140625" style="220"/>
    <col min="6647" max="6647" width="10.5703125" style="220" bestFit="1" customWidth="1"/>
    <col min="6648" max="6650" width="9.140625" style="220"/>
    <col min="6651" max="6651" width="10.5703125" style="220" bestFit="1" customWidth="1"/>
    <col min="6652" max="6876" width="9.140625" style="220"/>
    <col min="6877" max="6877" width="8" style="220" customWidth="1"/>
    <col min="6878" max="6878" width="0" style="220" hidden="1" customWidth="1"/>
    <col min="6879" max="6879" width="26" style="220" customWidth="1"/>
    <col min="6880" max="6880" width="8.42578125" style="220" bestFit="1" customWidth="1"/>
    <col min="6881" max="6881" width="11.5703125" style="220" bestFit="1" customWidth="1"/>
    <col min="6882" max="6882" width="8.42578125" style="220" bestFit="1" customWidth="1"/>
    <col min="6883" max="6883" width="9.140625" style="220" bestFit="1" customWidth="1"/>
    <col min="6884" max="6884" width="8.42578125" style="220" bestFit="1" customWidth="1"/>
    <col min="6885" max="6885" width="11.5703125" style="220" bestFit="1" customWidth="1"/>
    <col min="6886" max="6886" width="8.42578125" style="220" bestFit="1" customWidth="1"/>
    <col min="6887" max="6887" width="9.140625" style="220" bestFit="1" customWidth="1"/>
    <col min="6888" max="6888" width="8.42578125" style="220" bestFit="1" customWidth="1"/>
    <col min="6889" max="6889" width="11.5703125" style="220" bestFit="1" customWidth="1"/>
    <col min="6890" max="6890" width="8.42578125" style="220" bestFit="1" customWidth="1"/>
    <col min="6891" max="6891" width="9.140625" style="220" bestFit="1" customWidth="1"/>
    <col min="6892" max="6895" width="8.42578125" style="220" bestFit="1" customWidth="1"/>
    <col min="6896" max="6898" width="9.140625" style="220"/>
    <col min="6899" max="6899" width="11.5703125" style="220" bestFit="1" customWidth="1"/>
    <col min="6900" max="6902" width="9.140625" style="220"/>
    <col min="6903" max="6903" width="10.5703125" style="220" bestFit="1" customWidth="1"/>
    <col min="6904" max="6906" width="9.140625" style="220"/>
    <col min="6907" max="6907" width="10.5703125" style="220" bestFit="1" customWidth="1"/>
    <col min="6908" max="7132" width="9.140625" style="220"/>
    <col min="7133" max="7133" width="8" style="220" customWidth="1"/>
    <col min="7134" max="7134" width="0" style="220" hidden="1" customWidth="1"/>
    <col min="7135" max="7135" width="26" style="220" customWidth="1"/>
    <col min="7136" max="7136" width="8.42578125" style="220" bestFit="1" customWidth="1"/>
    <col min="7137" max="7137" width="11.5703125" style="220" bestFit="1" customWidth="1"/>
    <col min="7138" max="7138" width="8.42578125" style="220" bestFit="1" customWidth="1"/>
    <col min="7139" max="7139" width="9.140625" style="220" bestFit="1" customWidth="1"/>
    <col min="7140" max="7140" width="8.42578125" style="220" bestFit="1" customWidth="1"/>
    <col min="7141" max="7141" width="11.5703125" style="220" bestFit="1" customWidth="1"/>
    <col min="7142" max="7142" width="8.42578125" style="220" bestFit="1" customWidth="1"/>
    <col min="7143" max="7143" width="9.140625" style="220" bestFit="1" customWidth="1"/>
    <col min="7144" max="7144" width="8.42578125" style="220" bestFit="1" customWidth="1"/>
    <col min="7145" max="7145" width="11.5703125" style="220" bestFit="1" customWidth="1"/>
    <col min="7146" max="7146" width="8.42578125" style="220" bestFit="1" customWidth="1"/>
    <col min="7147" max="7147" width="9.140625" style="220" bestFit="1" customWidth="1"/>
    <col min="7148" max="7151" width="8.42578125" style="220" bestFit="1" customWidth="1"/>
    <col min="7152" max="7154" width="9.140625" style="220"/>
    <col min="7155" max="7155" width="11.5703125" style="220" bestFit="1" customWidth="1"/>
    <col min="7156" max="7158" width="9.140625" style="220"/>
    <col min="7159" max="7159" width="10.5703125" style="220" bestFit="1" customWidth="1"/>
    <col min="7160" max="7162" width="9.140625" style="220"/>
    <col min="7163" max="7163" width="10.5703125" style="220" bestFit="1" customWidth="1"/>
    <col min="7164" max="7388" width="9.140625" style="220"/>
    <col min="7389" max="7389" width="8" style="220" customWidth="1"/>
    <col min="7390" max="7390" width="0" style="220" hidden="1" customWidth="1"/>
    <col min="7391" max="7391" width="26" style="220" customWidth="1"/>
    <col min="7392" max="7392" width="8.42578125" style="220" bestFit="1" customWidth="1"/>
    <col min="7393" max="7393" width="11.5703125" style="220" bestFit="1" customWidth="1"/>
    <col min="7394" max="7394" width="8.42578125" style="220" bestFit="1" customWidth="1"/>
    <col min="7395" max="7395" width="9.140625" style="220" bestFit="1" customWidth="1"/>
    <col min="7396" max="7396" width="8.42578125" style="220" bestFit="1" customWidth="1"/>
    <col min="7397" max="7397" width="11.5703125" style="220" bestFit="1" customWidth="1"/>
    <col min="7398" max="7398" width="8.42578125" style="220" bestFit="1" customWidth="1"/>
    <col min="7399" max="7399" width="9.140625" style="220" bestFit="1" customWidth="1"/>
    <col min="7400" max="7400" width="8.42578125" style="220" bestFit="1" customWidth="1"/>
    <col min="7401" max="7401" width="11.5703125" style="220" bestFit="1" customWidth="1"/>
    <col min="7402" max="7402" width="8.42578125" style="220" bestFit="1" customWidth="1"/>
    <col min="7403" max="7403" width="9.140625" style="220" bestFit="1" customWidth="1"/>
    <col min="7404" max="7407" width="8.42578125" style="220" bestFit="1" customWidth="1"/>
    <col min="7408" max="7410" width="9.140625" style="220"/>
    <col min="7411" max="7411" width="11.5703125" style="220" bestFit="1" customWidth="1"/>
    <col min="7412" max="7414" width="9.140625" style="220"/>
    <col min="7415" max="7415" width="10.5703125" style="220" bestFit="1" customWidth="1"/>
    <col min="7416" max="7418" width="9.140625" style="220"/>
    <col min="7419" max="7419" width="10.5703125" style="220" bestFit="1" customWidth="1"/>
    <col min="7420" max="7644" width="9.140625" style="220"/>
    <col min="7645" max="7645" width="8" style="220" customWidth="1"/>
    <col min="7646" max="7646" width="0" style="220" hidden="1" customWidth="1"/>
    <col min="7647" max="7647" width="26" style="220" customWidth="1"/>
    <col min="7648" max="7648" width="8.42578125" style="220" bestFit="1" customWidth="1"/>
    <col min="7649" max="7649" width="11.5703125" style="220" bestFit="1" customWidth="1"/>
    <col min="7650" max="7650" width="8.42578125" style="220" bestFit="1" customWidth="1"/>
    <col min="7651" max="7651" width="9.140625" style="220" bestFit="1" customWidth="1"/>
    <col min="7652" max="7652" width="8.42578125" style="220" bestFit="1" customWidth="1"/>
    <col min="7653" max="7653" width="11.5703125" style="220" bestFit="1" customWidth="1"/>
    <col min="7654" max="7654" width="8.42578125" style="220" bestFit="1" customWidth="1"/>
    <col min="7655" max="7655" width="9.140625" style="220" bestFit="1" customWidth="1"/>
    <col min="7656" max="7656" width="8.42578125" style="220" bestFit="1" customWidth="1"/>
    <col min="7657" max="7657" width="11.5703125" style="220" bestFit="1" customWidth="1"/>
    <col min="7658" max="7658" width="8.42578125" style="220" bestFit="1" customWidth="1"/>
    <col min="7659" max="7659" width="9.140625" style="220" bestFit="1" customWidth="1"/>
    <col min="7660" max="7663" width="8.42578125" style="220" bestFit="1" customWidth="1"/>
    <col min="7664" max="7666" width="9.140625" style="220"/>
    <col min="7667" max="7667" width="11.5703125" style="220" bestFit="1" customWidth="1"/>
    <col min="7668" max="7670" width="9.140625" style="220"/>
    <col min="7671" max="7671" width="10.5703125" style="220" bestFit="1" customWidth="1"/>
    <col min="7672" max="7674" width="9.140625" style="220"/>
    <col min="7675" max="7675" width="10.5703125" style="220" bestFit="1" customWidth="1"/>
    <col min="7676" max="7900" width="9.140625" style="220"/>
    <col min="7901" max="7901" width="8" style="220" customWidth="1"/>
    <col min="7902" max="7902" width="0" style="220" hidden="1" customWidth="1"/>
    <col min="7903" max="7903" width="26" style="220" customWidth="1"/>
    <col min="7904" max="7904" width="8.42578125" style="220" bestFit="1" customWidth="1"/>
    <col min="7905" max="7905" width="11.5703125" style="220" bestFit="1" customWidth="1"/>
    <col min="7906" max="7906" width="8.42578125" style="220" bestFit="1" customWidth="1"/>
    <col min="7907" max="7907" width="9.140625" style="220" bestFit="1" customWidth="1"/>
    <col min="7908" max="7908" width="8.42578125" style="220" bestFit="1" customWidth="1"/>
    <col min="7909" max="7909" width="11.5703125" style="220" bestFit="1" customWidth="1"/>
    <col min="7910" max="7910" width="8.42578125" style="220" bestFit="1" customWidth="1"/>
    <col min="7911" max="7911" width="9.140625" style="220" bestFit="1" customWidth="1"/>
    <col min="7912" max="7912" width="8.42578125" style="220" bestFit="1" customWidth="1"/>
    <col min="7913" max="7913" width="11.5703125" style="220" bestFit="1" customWidth="1"/>
    <col min="7914" max="7914" width="8.42578125" style="220" bestFit="1" customWidth="1"/>
    <col min="7915" max="7915" width="9.140625" style="220" bestFit="1" customWidth="1"/>
    <col min="7916" max="7919" width="8.42578125" style="220" bestFit="1" customWidth="1"/>
    <col min="7920" max="7922" width="9.140625" style="220"/>
    <col min="7923" max="7923" width="11.5703125" style="220" bestFit="1" customWidth="1"/>
    <col min="7924" max="7926" width="9.140625" style="220"/>
    <col min="7927" max="7927" width="10.5703125" style="220" bestFit="1" customWidth="1"/>
    <col min="7928" max="7930" width="9.140625" style="220"/>
    <col min="7931" max="7931" width="10.5703125" style="220" bestFit="1" customWidth="1"/>
    <col min="7932" max="8156" width="9.140625" style="220"/>
    <col min="8157" max="8157" width="8" style="220" customWidth="1"/>
    <col min="8158" max="8158" width="0" style="220" hidden="1" customWidth="1"/>
    <col min="8159" max="8159" width="26" style="220" customWidth="1"/>
    <col min="8160" max="8160" width="8.42578125" style="220" bestFit="1" customWidth="1"/>
    <col min="8161" max="8161" width="11.5703125" style="220" bestFit="1" customWidth="1"/>
    <col min="8162" max="8162" width="8.42578125" style="220" bestFit="1" customWidth="1"/>
    <col min="8163" max="8163" width="9.140625" style="220" bestFit="1" customWidth="1"/>
    <col min="8164" max="8164" width="8.42578125" style="220" bestFit="1" customWidth="1"/>
    <col min="8165" max="8165" width="11.5703125" style="220" bestFit="1" customWidth="1"/>
    <col min="8166" max="8166" width="8.42578125" style="220" bestFit="1" customWidth="1"/>
    <col min="8167" max="8167" width="9.140625" style="220" bestFit="1" customWidth="1"/>
    <col min="8168" max="8168" width="8.42578125" style="220" bestFit="1" customWidth="1"/>
    <col min="8169" max="8169" width="11.5703125" style="220" bestFit="1" customWidth="1"/>
    <col min="8170" max="8170" width="8.42578125" style="220" bestFit="1" customWidth="1"/>
    <col min="8171" max="8171" width="9.140625" style="220" bestFit="1" customWidth="1"/>
    <col min="8172" max="8175" width="8.42578125" style="220" bestFit="1" customWidth="1"/>
    <col min="8176" max="8178" width="9.140625" style="220"/>
    <col min="8179" max="8179" width="11.5703125" style="220" bestFit="1" customWidth="1"/>
    <col min="8180" max="8182" width="9.140625" style="220"/>
    <col min="8183" max="8183" width="10.5703125" style="220" bestFit="1" customWidth="1"/>
    <col min="8184" max="8186" width="9.140625" style="220"/>
    <col min="8187" max="8187" width="10.5703125" style="220" bestFit="1" customWidth="1"/>
    <col min="8188" max="8412" width="9.140625" style="220"/>
    <col min="8413" max="8413" width="8" style="220" customWidth="1"/>
    <col min="8414" max="8414" width="0" style="220" hidden="1" customWidth="1"/>
    <col min="8415" max="8415" width="26" style="220" customWidth="1"/>
    <col min="8416" max="8416" width="8.42578125" style="220" bestFit="1" customWidth="1"/>
    <col min="8417" max="8417" width="11.5703125" style="220" bestFit="1" customWidth="1"/>
    <col min="8418" max="8418" width="8.42578125" style="220" bestFit="1" customWidth="1"/>
    <col min="8419" max="8419" width="9.140625" style="220" bestFit="1" customWidth="1"/>
    <col min="8420" max="8420" width="8.42578125" style="220" bestFit="1" customWidth="1"/>
    <col min="8421" max="8421" width="11.5703125" style="220" bestFit="1" customWidth="1"/>
    <col min="8422" max="8422" width="8.42578125" style="220" bestFit="1" customWidth="1"/>
    <col min="8423" max="8423" width="9.140625" style="220" bestFit="1" customWidth="1"/>
    <col min="8424" max="8424" width="8.42578125" style="220" bestFit="1" customWidth="1"/>
    <col min="8425" max="8425" width="11.5703125" style="220" bestFit="1" customWidth="1"/>
    <col min="8426" max="8426" width="8.42578125" style="220" bestFit="1" customWidth="1"/>
    <col min="8427" max="8427" width="9.140625" style="220" bestFit="1" customWidth="1"/>
    <col min="8428" max="8431" width="8.42578125" style="220" bestFit="1" customWidth="1"/>
    <col min="8432" max="8434" width="9.140625" style="220"/>
    <col min="8435" max="8435" width="11.5703125" style="220" bestFit="1" customWidth="1"/>
    <col min="8436" max="8438" width="9.140625" style="220"/>
    <col min="8439" max="8439" width="10.5703125" style="220" bestFit="1" customWidth="1"/>
    <col min="8440" max="8442" width="9.140625" style="220"/>
    <col min="8443" max="8443" width="10.5703125" style="220" bestFit="1" customWidth="1"/>
    <col min="8444" max="8668" width="9.140625" style="220"/>
    <col min="8669" max="8669" width="8" style="220" customWidth="1"/>
    <col min="8670" max="8670" width="0" style="220" hidden="1" customWidth="1"/>
    <col min="8671" max="8671" width="26" style="220" customWidth="1"/>
    <col min="8672" max="8672" width="8.42578125" style="220" bestFit="1" customWidth="1"/>
    <col min="8673" max="8673" width="11.5703125" style="220" bestFit="1" customWidth="1"/>
    <col min="8674" max="8674" width="8.42578125" style="220" bestFit="1" customWidth="1"/>
    <col min="8675" max="8675" width="9.140625" style="220" bestFit="1" customWidth="1"/>
    <col min="8676" max="8676" width="8.42578125" style="220" bestFit="1" customWidth="1"/>
    <col min="8677" max="8677" width="11.5703125" style="220" bestFit="1" customWidth="1"/>
    <col min="8678" max="8678" width="8.42578125" style="220" bestFit="1" customWidth="1"/>
    <col min="8679" max="8679" width="9.140625" style="220" bestFit="1" customWidth="1"/>
    <col min="8680" max="8680" width="8.42578125" style="220" bestFit="1" customWidth="1"/>
    <col min="8681" max="8681" width="11.5703125" style="220" bestFit="1" customWidth="1"/>
    <col min="8682" max="8682" width="8.42578125" style="220" bestFit="1" customWidth="1"/>
    <col min="8683" max="8683" width="9.140625" style="220" bestFit="1" customWidth="1"/>
    <col min="8684" max="8687" width="8.42578125" style="220" bestFit="1" customWidth="1"/>
    <col min="8688" max="8690" width="9.140625" style="220"/>
    <col min="8691" max="8691" width="11.5703125" style="220" bestFit="1" customWidth="1"/>
    <col min="8692" max="8694" width="9.140625" style="220"/>
    <col min="8695" max="8695" width="10.5703125" style="220" bestFit="1" customWidth="1"/>
    <col min="8696" max="8698" width="9.140625" style="220"/>
    <col min="8699" max="8699" width="10.5703125" style="220" bestFit="1" customWidth="1"/>
    <col min="8700" max="8924" width="9.140625" style="220"/>
    <col min="8925" max="8925" width="8" style="220" customWidth="1"/>
    <col min="8926" max="8926" width="0" style="220" hidden="1" customWidth="1"/>
    <col min="8927" max="8927" width="26" style="220" customWidth="1"/>
    <col min="8928" max="8928" width="8.42578125" style="220" bestFit="1" customWidth="1"/>
    <col min="8929" max="8929" width="11.5703125" style="220" bestFit="1" customWidth="1"/>
    <col min="8930" max="8930" width="8.42578125" style="220" bestFit="1" customWidth="1"/>
    <col min="8931" max="8931" width="9.140625" style="220" bestFit="1" customWidth="1"/>
    <col min="8932" max="8932" width="8.42578125" style="220" bestFit="1" customWidth="1"/>
    <col min="8933" max="8933" width="11.5703125" style="220" bestFit="1" customWidth="1"/>
    <col min="8934" max="8934" width="8.42578125" style="220" bestFit="1" customWidth="1"/>
    <col min="8935" max="8935" width="9.140625" style="220" bestFit="1" customWidth="1"/>
    <col min="8936" max="8936" width="8.42578125" style="220" bestFit="1" customWidth="1"/>
    <col min="8937" max="8937" width="11.5703125" style="220" bestFit="1" customWidth="1"/>
    <col min="8938" max="8938" width="8.42578125" style="220" bestFit="1" customWidth="1"/>
    <col min="8939" max="8939" width="9.140625" style="220" bestFit="1" customWidth="1"/>
    <col min="8940" max="8943" width="8.42578125" style="220" bestFit="1" customWidth="1"/>
    <col min="8944" max="8946" width="9.140625" style="220"/>
    <col min="8947" max="8947" width="11.5703125" style="220" bestFit="1" customWidth="1"/>
    <col min="8948" max="8950" width="9.140625" style="220"/>
    <col min="8951" max="8951" width="10.5703125" style="220" bestFit="1" customWidth="1"/>
    <col min="8952" max="8954" width="9.140625" style="220"/>
    <col min="8955" max="8955" width="10.5703125" style="220" bestFit="1" customWidth="1"/>
    <col min="8956" max="9180" width="9.140625" style="220"/>
    <col min="9181" max="9181" width="8" style="220" customWidth="1"/>
    <col min="9182" max="9182" width="0" style="220" hidden="1" customWidth="1"/>
    <col min="9183" max="9183" width="26" style="220" customWidth="1"/>
    <col min="9184" max="9184" width="8.42578125" style="220" bestFit="1" customWidth="1"/>
    <col min="9185" max="9185" width="11.5703125" style="220" bestFit="1" customWidth="1"/>
    <col min="9186" max="9186" width="8.42578125" style="220" bestFit="1" customWidth="1"/>
    <col min="9187" max="9187" width="9.140625" style="220" bestFit="1" customWidth="1"/>
    <col min="9188" max="9188" width="8.42578125" style="220" bestFit="1" customWidth="1"/>
    <col min="9189" max="9189" width="11.5703125" style="220" bestFit="1" customWidth="1"/>
    <col min="9190" max="9190" width="8.42578125" style="220" bestFit="1" customWidth="1"/>
    <col min="9191" max="9191" width="9.140625" style="220" bestFit="1" customWidth="1"/>
    <col min="9192" max="9192" width="8.42578125" style="220" bestFit="1" customWidth="1"/>
    <col min="9193" max="9193" width="11.5703125" style="220" bestFit="1" customWidth="1"/>
    <col min="9194" max="9194" width="8.42578125" style="220" bestFit="1" customWidth="1"/>
    <col min="9195" max="9195" width="9.140625" style="220" bestFit="1" customWidth="1"/>
    <col min="9196" max="9199" width="8.42578125" style="220" bestFit="1" customWidth="1"/>
    <col min="9200" max="9202" width="9.140625" style="220"/>
    <col min="9203" max="9203" width="11.5703125" style="220" bestFit="1" customWidth="1"/>
    <col min="9204" max="9206" width="9.140625" style="220"/>
    <col min="9207" max="9207" width="10.5703125" style="220" bestFit="1" customWidth="1"/>
    <col min="9208" max="9210" width="9.140625" style="220"/>
    <col min="9211" max="9211" width="10.5703125" style="220" bestFit="1" customWidth="1"/>
    <col min="9212" max="9436" width="9.140625" style="220"/>
    <col min="9437" max="9437" width="8" style="220" customWidth="1"/>
    <col min="9438" max="9438" width="0" style="220" hidden="1" customWidth="1"/>
    <col min="9439" max="9439" width="26" style="220" customWidth="1"/>
    <col min="9440" max="9440" width="8.42578125" style="220" bestFit="1" customWidth="1"/>
    <col min="9441" max="9441" width="11.5703125" style="220" bestFit="1" customWidth="1"/>
    <col min="9442" max="9442" width="8.42578125" style="220" bestFit="1" customWidth="1"/>
    <col min="9443" max="9443" width="9.140625" style="220" bestFit="1" customWidth="1"/>
    <col min="9444" max="9444" width="8.42578125" style="220" bestFit="1" customWidth="1"/>
    <col min="9445" max="9445" width="11.5703125" style="220" bestFit="1" customWidth="1"/>
    <col min="9446" max="9446" width="8.42578125" style="220" bestFit="1" customWidth="1"/>
    <col min="9447" max="9447" width="9.140625" style="220" bestFit="1" customWidth="1"/>
    <col min="9448" max="9448" width="8.42578125" style="220" bestFit="1" customWidth="1"/>
    <col min="9449" max="9449" width="11.5703125" style="220" bestFit="1" customWidth="1"/>
    <col min="9450" max="9450" width="8.42578125" style="220" bestFit="1" customWidth="1"/>
    <col min="9451" max="9451" width="9.140625" style="220" bestFit="1" customWidth="1"/>
    <col min="9452" max="9455" width="8.42578125" style="220" bestFit="1" customWidth="1"/>
    <col min="9456" max="9458" width="9.140625" style="220"/>
    <col min="9459" max="9459" width="11.5703125" style="220" bestFit="1" customWidth="1"/>
    <col min="9460" max="9462" width="9.140625" style="220"/>
    <col min="9463" max="9463" width="10.5703125" style="220" bestFit="1" customWidth="1"/>
    <col min="9464" max="9466" width="9.140625" style="220"/>
    <col min="9467" max="9467" width="10.5703125" style="220" bestFit="1" customWidth="1"/>
    <col min="9468" max="9692" width="9.140625" style="220"/>
    <col min="9693" max="9693" width="8" style="220" customWidth="1"/>
    <col min="9694" max="9694" width="0" style="220" hidden="1" customWidth="1"/>
    <col min="9695" max="9695" width="26" style="220" customWidth="1"/>
    <col min="9696" max="9696" width="8.42578125" style="220" bestFit="1" customWidth="1"/>
    <col min="9697" max="9697" width="11.5703125" style="220" bestFit="1" customWidth="1"/>
    <col min="9698" max="9698" width="8.42578125" style="220" bestFit="1" customWidth="1"/>
    <col min="9699" max="9699" width="9.140625" style="220" bestFit="1" customWidth="1"/>
    <col min="9700" max="9700" width="8.42578125" style="220" bestFit="1" customWidth="1"/>
    <col min="9701" max="9701" width="11.5703125" style="220" bestFit="1" customWidth="1"/>
    <col min="9702" max="9702" width="8.42578125" style="220" bestFit="1" customWidth="1"/>
    <col min="9703" max="9703" width="9.140625" style="220" bestFit="1" customWidth="1"/>
    <col min="9704" max="9704" width="8.42578125" style="220" bestFit="1" customWidth="1"/>
    <col min="9705" max="9705" width="11.5703125" style="220" bestFit="1" customWidth="1"/>
    <col min="9706" max="9706" width="8.42578125" style="220" bestFit="1" customWidth="1"/>
    <col min="9707" max="9707" width="9.140625" style="220" bestFit="1" customWidth="1"/>
    <col min="9708" max="9711" width="8.42578125" style="220" bestFit="1" customWidth="1"/>
    <col min="9712" max="9714" width="9.140625" style="220"/>
    <col min="9715" max="9715" width="11.5703125" style="220" bestFit="1" customWidth="1"/>
    <col min="9716" max="9718" width="9.140625" style="220"/>
    <col min="9719" max="9719" width="10.5703125" style="220" bestFit="1" customWidth="1"/>
    <col min="9720" max="9722" width="9.140625" style="220"/>
    <col min="9723" max="9723" width="10.5703125" style="220" bestFit="1" customWidth="1"/>
    <col min="9724" max="9948" width="9.140625" style="220"/>
    <col min="9949" max="9949" width="8" style="220" customWidth="1"/>
    <col min="9950" max="9950" width="0" style="220" hidden="1" customWidth="1"/>
    <col min="9951" max="9951" width="26" style="220" customWidth="1"/>
    <col min="9952" max="9952" width="8.42578125" style="220" bestFit="1" customWidth="1"/>
    <col min="9953" max="9953" width="11.5703125" style="220" bestFit="1" customWidth="1"/>
    <col min="9954" max="9954" width="8.42578125" style="220" bestFit="1" customWidth="1"/>
    <col min="9955" max="9955" width="9.140625" style="220" bestFit="1" customWidth="1"/>
    <col min="9956" max="9956" width="8.42578125" style="220" bestFit="1" customWidth="1"/>
    <col min="9957" max="9957" width="11.5703125" style="220" bestFit="1" customWidth="1"/>
    <col min="9958" max="9958" width="8.42578125" style="220" bestFit="1" customWidth="1"/>
    <col min="9959" max="9959" width="9.140625" style="220" bestFit="1" customWidth="1"/>
    <col min="9960" max="9960" width="8.42578125" style="220" bestFit="1" customWidth="1"/>
    <col min="9961" max="9961" width="11.5703125" style="220" bestFit="1" customWidth="1"/>
    <col min="9962" max="9962" width="8.42578125" style="220" bestFit="1" customWidth="1"/>
    <col min="9963" max="9963" width="9.140625" style="220" bestFit="1" customWidth="1"/>
    <col min="9964" max="9967" width="8.42578125" style="220" bestFit="1" customWidth="1"/>
    <col min="9968" max="9970" width="9.140625" style="220"/>
    <col min="9971" max="9971" width="11.5703125" style="220" bestFit="1" customWidth="1"/>
    <col min="9972" max="9974" width="9.140625" style="220"/>
    <col min="9975" max="9975" width="10.5703125" style="220" bestFit="1" customWidth="1"/>
    <col min="9976" max="9978" width="9.140625" style="220"/>
    <col min="9979" max="9979" width="10.5703125" style="220" bestFit="1" customWidth="1"/>
    <col min="9980" max="10204" width="9.140625" style="220"/>
    <col min="10205" max="10205" width="8" style="220" customWidth="1"/>
    <col min="10206" max="10206" width="0" style="220" hidden="1" customWidth="1"/>
    <col min="10207" max="10207" width="26" style="220" customWidth="1"/>
    <col min="10208" max="10208" width="8.42578125" style="220" bestFit="1" customWidth="1"/>
    <col min="10209" max="10209" width="11.5703125" style="220" bestFit="1" customWidth="1"/>
    <col min="10210" max="10210" width="8.42578125" style="220" bestFit="1" customWidth="1"/>
    <col min="10211" max="10211" width="9.140625" style="220" bestFit="1" customWidth="1"/>
    <col min="10212" max="10212" width="8.42578125" style="220" bestFit="1" customWidth="1"/>
    <col min="10213" max="10213" width="11.5703125" style="220" bestFit="1" customWidth="1"/>
    <col min="10214" max="10214" width="8.42578125" style="220" bestFit="1" customWidth="1"/>
    <col min="10215" max="10215" width="9.140625" style="220" bestFit="1" customWidth="1"/>
    <col min="10216" max="10216" width="8.42578125" style="220" bestFit="1" customWidth="1"/>
    <col min="10217" max="10217" width="11.5703125" style="220" bestFit="1" customWidth="1"/>
    <col min="10218" max="10218" width="8.42578125" style="220" bestFit="1" customWidth="1"/>
    <col min="10219" max="10219" width="9.140625" style="220" bestFit="1" customWidth="1"/>
    <col min="10220" max="10223" width="8.42578125" style="220" bestFit="1" customWidth="1"/>
    <col min="10224" max="10226" width="9.140625" style="220"/>
    <col min="10227" max="10227" width="11.5703125" style="220" bestFit="1" customWidth="1"/>
    <col min="10228" max="10230" width="9.140625" style="220"/>
    <col min="10231" max="10231" width="10.5703125" style="220" bestFit="1" customWidth="1"/>
    <col min="10232" max="10234" width="9.140625" style="220"/>
    <col min="10235" max="10235" width="10.5703125" style="220" bestFit="1" customWidth="1"/>
    <col min="10236" max="10460" width="9.140625" style="220"/>
    <col min="10461" max="10461" width="8" style="220" customWidth="1"/>
    <col min="10462" max="10462" width="0" style="220" hidden="1" customWidth="1"/>
    <col min="10463" max="10463" width="26" style="220" customWidth="1"/>
    <col min="10464" max="10464" width="8.42578125" style="220" bestFit="1" customWidth="1"/>
    <col min="10465" max="10465" width="11.5703125" style="220" bestFit="1" customWidth="1"/>
    <col min="10466" max="10466" width="8.42578125" style="220" bestFit="1" customWidth="1"/>
    <col min="10467" max="10467" width="9.140625" style="220" bestFit="1" customWidth="1"/>
    <col min="10468" max="10468" width="8.42578125" style="220" bestFit="1" customWidth="1"/>
    <col min="10469" max="10469" width="11.5703125" style="220" bestFit="1" customWidth="1"/>
    <col min="10470" max="10470" width="8.42578125" style="220" bestFit="1" customWidth="1"/>
    <col min="10471" max="10471" width="9.140625" style="220" bestFit="1" customWidth="1"/>
    <col min="10472" max="10472" width="8.42578125" style="220" bestFit="1" customWidth="1"/>
    <col min="10473" max="10473" width="11.5703125" style="220" bestFit="1" customWidth="1"/>
    <col min="10474" max="10474" width="8.42578125" style="220" bestFit="1" customWidth="1"/>
    <col min="10475" max="10475" width="9.140625" style="220" bestFit="1" customWidth="1"/>
    <col min="10476" max="10479" width="8.42578125" style="220" bestFit="1" customWidth="1"/>
    <col min="10480" max="10482" width="9.140625" style="220"/>
    <col min="10483" max="10483" width="11.5703125" style="220" bestFit="1" customWidth="1"/>
    <col min="10484" max="10486" width="9.140625" style="220"/>
    <col min="10487" max="10487" width="10.5703125" style="220" bestFit="1" customWidth="1"/>
    <col min="10488" max="10490" width="9.140625" style="220"/>
    <col min="10491" max="10491" width="10.5703125" style="220" bestFit="1" customWidth="1"/>
    <col min="10492" max="10716" width="9.140625" style="220"/>
    <col min="10717" max="10717" width="8" style="220" customWidth="1"/>
    <col min="10718" max="10718" width="0" style="220" hidden="1" customWidth="1"/>
    <col min="10719" max="10719" width="26" style="220" customWidth="1"/>
    <col min="10720" max="10720" width="8.42578125" style="220" bestFit="1" customWidth="1"/>
    <col min="10721" max="10721" width="11.5703125" style="220" bestFit="1" customWidth="1"/>
    <col min="10722" max="10722" width="8.42578125" style="220" bestFit="1" customWidth="1"/>
    <col min="10723" max="10723" width="9.140625" style="220" bestFit="1" customWidth="1"/>
    <col min="10724" max="10724" width="8.42578125" style="220" bestFit="1" customWidth="1"/>
    <col min="10725" max="10725" width="11.5703125" style="220" bestFit="1" customWidth="1"/>
    <col min="10726" max="10726" width="8.42578125" style="220" bestFit="1" customWidth="1"/>
    <col min="10727" max="10727" width="9.140625" style="220" bestFit="1" customWidth="1"/>
    <col min="10728" max="10728" width="8.42578125" style="220" bestFit="1" customWidth="1"/>
    <col min="10729" max="10729" width="11.5703125" style="220" bestFit="1" customWidth="1"/>
    <col min="10730" max="10730" width="8.42578125" style="220" bestFit="1" customWidth="1"/>
    <col min="10731" max="10731" width="9.140625" style="220" bestFit="1" customWidth="1"/>
    <col min="10732" max="10735" width="8.42578125" style="220" bestFit="1" customWidth="1"/>
    <col min="10736" max="10738" width="9.140625" style="220"/>
    <col min="10739" max="10739" width="11.5703125" style="220" bestFit="1" customWidth="1"/>
    <col min="10740" max="10742" width="9.140625" style="220"/>
    <col min="10743" max="10743" width="10.5703125" style="220" bestFit="1" customWidth="1"/>
    <col min="10744" max="10746" width="9.140625" style="220"/>
    <col min="10747" max="10747" width="10.5703125" style="220" bestFit="1" customWidth="1"/>
    <col min="10748" max="10972" width="9.140625" style="220"/>
    <col min="10973" max="10973" width="8" style="220" customWidth="1"/>
    <col min="10974" max="10974" width="0" style="220" hidden="1" customWidth="1"/>
    <col min="10975" max="10975" width="26" style="220" customWidth="1"/>
    <col min="10976" max="10976" width="8.42578125" style="220" bestFit="1" customWidth="1"/>
    <col min="10977" max="10977" width="11.5703125" style="220" bestFit="1" customWidth="1"/>
    <col min="10978" max="10978" width="8.42578125" style="220" bestFit="1" customWidth="1"/>
    <col min="10979" max="10979" width="9.140625" style="220" bestFit="1" customWidth="1"/>
    <col min="10980" max="10980" width="8.42578125" style="220" bestFit="1" customWidth="1"/>
    <col min="10981" max="10981" width="11.5703125" style="220" bestFit="1" customWidth="1"/>
    <col min="10982" max="10982" width="8.42578125" style="220" bestFit="1" customWidth="1"/>
    <col min="10983" max="10983" width="9.140625" style="220" bestFit="1" customWidth="1"/>
    <col min="10984" max="10984" width="8.42578125" style="220" bestFit="1" customWidth="1"/>
    <col min="10985" max="10985" width="11.5703125" style="220" bestFit="1" customWidth="1"/>
    <col min="10986" max="10986" width="8.42578125" style="220" bestFit="1" customWidth="1"/>
    <col min="10987" max="10987" width="9.140625" style="220" bestFit="1" customWidth="1"/>
    <col min="10988" max="10991" width="8.42578125" style="220" bestFit="1" customWidth="1"/>
    <col min="10992" max="10994" width="9.140625" style="220"/>
    <col min="10995" max="10995" width="11.5703125" style="220" bestFit="1" customWidth="1"/>
    <col min="10996" max="10998" width="9.140625" style="220"/>
    <col min="10999" max="10999" width="10.5703125" style="220" bestFit="1" customWidth="1"/>
    <col min="11000" max="11002" width="9.140625" style="220"/>
    <col min="11003" max="11003" width="10.5703125" style="220" bestFit="1" customWidth="1"/>
    <col min="11004" max="11228" width="9.140625" style="220"/>
    <col min="11229" max="11229" width="8" style="220" customWidth="1"/>
    <col min="11230" max="11230" width="0" style="220" hidden="1" customWidth="1"/>
    <col min="11231" max="11231" width="26" style="220" customWidth="1"/>
    <col min="11232" max="11232" width="8.42578125" style="220" bestFit="1" customWidth="1"/>
    <col min="11233" max="11233" width="11.5703125" style="220" bestFit="1" customWidth="1"/>
    <col min="11234" max="11234" width="8.42578125" style="220" bestFit="1" customWidth="1"/>
    <col min="11235" max="11235" width="9.140625" style="220" bestFit="1" customWidth="1"/>
    <col min="11236" max="11236" width="8.42578125" style="220" bestFit="1" customWidth="1"/>
    <col min="11237" max="11237" width="11.5703125" style="220" bestFit="1" customWidth="1"/>
    <col min="11238" max="11238" width="8.42578125" style="220" bestFit="1" customWidth="1"/>
    <col min="11239" max="11239" width="9.140625" style="220" bestFit="1" customWidth="1"/>
    <col min="11240" max="11240" width="8.42578125" style="220" bestFit="1" customWidth="1"/>
    <col min="11241" max="11241" width="11.5703125" style="220" bestFit="1" customWidth="1"/>
    <col min="11242" max="11242" width="8.42578125" style="220" bestFit="1" customWidth="1"/>
    <col min="11243" max="11243" width="9.140625" style="220" bestFit="1" customWidth="1"/>
    <col min="11244" max="11247" width="8.42578125" style="220" bestFit="1" customWidth="1"/>
    <col min="11248" max="11250" width="9.140625" style="220"/>
    <col min="11251" max="11251" width="11.5703125" style="220" bestFit="1" customWidth="1"/>
    <col min="11252" max="11254" width="9.140625" style="220"/>
    <col min="11255" max="11255" width="10.5703125" style="220" bestFit="1" customWidth="1"/>
    <col min="11256" max="11258" width="9.140625" style="220"/>
    <col min="11259" max="11259" width="10.5703125" style="220" bestFit="1" customWidth="1"/>
    <col min="11260" max="11484" width="9.140625" style="220"/>
    <col min="11485" max="11485" width="8" style="220" customWidth="1"/>
    <col min="11486" max="11486" width="0" style="220" hidden="1" customWidth="1"/>
    <col min="11487" max="11487" width="26" style="220" customWidth="1"/>
    <col min="11488" max="11488" width="8.42578125" style="220" bestFit="1" customWidth="1"/>
    <col min="11489" max="11489" width="11.5703125" style="220" bestFit="1" customWidth="1"/>
    <col min="11490" max="11490" width="8.42578125" style="220" bestFit="1" customWidth="1"/>
    <col min="11491" max="11491" width="9.140625" style="220" bestFit="1" customWidth="1"/>
    <col min="11492" max="11492" width="8.42578125" style="220" bestFit="1" customWidth="1"/>
    <col min="11493" max="11493" width="11.5703125" style="220" bestFit="1" customWidth="1"/>
    <col min="11494" max="11494" width="8.42578125" style="220" bestFit="1" customWidth="1"/>
    <col min="11495" max="11495" width="9.140625" style="220" bestFit="1" customWidth="1"/>
    <col min="11496" max="11496" width="8.42578125" style="220" bestFit="1" customWidth="1"/>
    <col min="11497" max="11497" width="11.5703125" style="220" bestFit="1" customWidth="1"/>
    <col min="11498" max="11498" width="8.42578125" style="220" bestFit="1" customWidth="1"/>
    <col min="11499" max="11499" width="9.140625" style="220" bestFit="1" customWidth="1"/>
    <col min="11500" max="11503" width="8.42578125" style="220" bestFit="1" customWidth="1"/>
    <col min="11504" max="11506" width="9.140625" style="220"/>
    <col min="11507" max="11507" width="11.5703125" style="220" bestFit="1" customWidth="1"/>
    <col min="11508" max="11510" width="9.140625" style="220"/>
    <col min="11511" max="11511" width="10.5703125" style="220" bestFit="1" customWidth="1"/>
    <col min="11512" max="11514" width="9.140625" style="220"/>
    <col min="11515" max="11515" width="10.5703125" style="220" bestFit="1" customWidth="1"/>
    <col min="11516" max="11740" width="9.140625" style="220"/>
    <col min="11741" max="11741" width="8" style="220" customWidth="1"/>
    <col min="11742" max="11742" width="0" style="220" hidden="1" customWidth="1"/>
    <col min="11743" max="11743" width="26" style="220" customWidth="1"/>
    <col min="11744" max="11744" width="8.42578125" style="220" bestFit="1" customWidth="1"/>
    <col min="11745" max="11745" width="11.5703125" style="220" bestFit="1" customWidth="1"/>
    <col min="11746" max="11746" width="8.42578125" style="220" bestFit="1" customWidth="1"/>
    <col min="11747" max="11747" width="9.140625" style="220" bestFit="1" customWidth="1"/>
    <col min="11748" max="11748" width="8.42578125" style="220" bestFit="1" customWidth="1"/>
    <col min="11749" max="11749" width="11.5703125" style="220" bestFit="1" customWidth="1"/>
    <col min="11750" max="11750" width="8.42578125" style="220" bestFit="1" customWidth="1"/>
    <col min="11751" max="11751" width="9.140625" style="220" bestFit="1" customWidth="1"/>
    <col min="11752" max="11752" width="8.42578125" style="220" bestFit="1" customWidth="1"/>
    <col min="11753" max="11753" width="11.5703125" style="220" bestFit="1" customWidth="1"/>
    <col min="11754" max="11754" width="8.42578125" style="220" bestFit="1" customWidth="1"/>
    <col min="11755" max="11755" width="9.140625" style="220" bestFit="1" customWidth="1"/>
    <col min="11756" max="11759" width="8.42578125" style="220" bestFit="1" customWidth="1"/>
    <col min="11760" max="11762" width="9.140625" style="220"/>
    <col min="11763" max="11763" width="11.5703125" style="220" bestFit="1" customWidth="1"/>
    <col min="11764" max="11766" width="9.140625" style="220"/>
    <col min="11767" max="11767" width="10.5703125" style="220" bestFit="1" customWidth="1"/>
    <col min="11768" max="11770" width="9.140625" style="220"/>
    <col min="11771" max="11771" width="10.5703125" style="220" bestFit="1" customWidth="1"/>
    <col min="11772" max="11996" width="9.140625" style="220"/>
    <col min="11997" max="11997" width="8" style="220" customWidth="1"/>
    <col min="11998" max="11998" width="0" style="220" hidden="1" customWidth="1"/>
    <col min="11999" max="11999" width="26" style="220" customWidth="1"/>
    <col min="12000" max="12000" width="8.42578125" style="220" bestFit="1" customWidth="1"/>
    <col min="12001" max="12001" width="11.5703125" style="220" bestFit="1" customWidth="1"/>
    <col min="12002" max="12002" width="8.42578125" style="220" bestFit="1" customWidth="1"/>
    <col min="12003" max="12003" width="9.140625" style="220" bestFit="1" customWidth="1"/>
    <col min="12004" max="12004" width="8.42578125" style="220" bestFit="1" customWidth="1"/>
    <col min="12005" max="12005" width="11.5703125" style="220" bestFit="1" customWidth="1"/>
    <col min="12006" max="12006" width="8.42578125" style="220" bestFit="1" customWidth="1"/>
    <col min="12007" max="12007" width="9.140625" style="220" bestFit="1" customWidth="1"/>
    <col min="12008" max="12008" width="8.42578125" style="220" bestFit="1" customWidth="1"/>
    <col min="12009" max="12009" width="11.5703125" style="220" bestFit="1" customWidth="1"/>
    <col min="12010" max="12010" width="8.42578125" style="220" bestFit="1" customWidth="1"/>
    <col min="12011" max="12011" width="9.140625" style="220" bestFit="1" customWidth="1"/>
    <col min="12012" max="12015" width="8.42578125" style="220" bestFit="1" customWidth="1"/>
    <col min="12016" max="12018" width="9.140625" style="220"/>
    <col min="12019" max="12019" width="11.5703125" style="220" bestFit="1" customWidth="1"/>
    <col min="12020" max="12022" width="9.140625" style="220"/>
    <col min="12023" max="12023" width="10.5703125" style="220" bestFit="1" customWidth="1"/>
    <col min="12024" max="12026" width="9.140625" style="220"/>
    <col min="12027" max="12027" width="10.5703125" style="220" bestFit="1" customWidth="1"/>
    <col min="12028" max="12252" width="9.140625" style="220"/>
    <col min="12253" max="12253" width="8" style="220" customWidth="1"/>
    <col min="12254" max="12254" width="0" style="220" hidden="1" customWidth="1"/>
    <col min="12255" max="12255" width="26" style="220" customWidth="1"/>
    <col min="12256" max="12256" width="8.42578125" style="220" bestFit="1" customWidth="1"/>
    <col min="12257" max="12257" width="11.5703125" style="220" bestFit="1" customWidth="1"/>
    <col min="12258" max="12258" width="8.42578125" style="220" bestFit="1" customWidth="1"/>
    <col min="12259" max="12259" width="9.140625" style="220" bestFit="1" customWidth="1"/>
    <col min="12260" max="12260" width="8.42578125" style="220" bestFit="1" customWidth="1"/>
    <col min="12261" max="12261" width="11.5703125" style="220" bestFit="1" customWidth="1"/>
    <col min="12262" max="12262" width="8.42578125" style="220" bestFit="1" customWidth="1"/>
    <col min="12263" max="12263" width="9.140625" style="220" bestFit="1" customWidth="1"/>
    <col min="12264" max="12264" width="8.42578125" style="220" bestFit="1" customWidth="1"/>
    <col min="12265" max="12265" width="11.5703125" style="220" bestFit="1" customWidth="1"/>
    <col min="12266" max="12266" width="8.42578125" style="220" bestFit="1" customWidth="1"/>
    <col min="12267" max="12267" width="9.140625" style="220" bestFit="1" customWidth="1"/>
    <col min="12268" max="12271" width="8.42578125" style="220" bestFit="1" customWidth="1"/>
    <col min="12272" max="12274" width="9.140625" style="220"/>
    <col min="12275" max="12275" width="11.5703125" style="220" bestFit="1" customWidth="1"/>
    <col min="12276" max="12278" width="9.140625" style="220"/>
    <col min="12279" max="12279" width="10.5703125" style="220" bestFit="1" customWidth="1"/>
    <col min="12280" max="12282" width="9.140625" style="220"/>
    <col min="12283" max="12283" width="10.5703125" style="220" bestFit="1" customWidth="1"/>
    <col min="12284" max="12508" width="9.140625" style="220"/>
    <col min="12509" max="12509" width="8" style="220" customWidth="1"/>
    <col min="12510" max="12510" width="0" style="220" hidden="1" customWidth="1"/>
    <col min="12511" max="12511" width="26" style="220" customWidth="1"/>
    <col min="12512" max="12512" width="8.42578125" style="220" bestFit="1" customWidth="1"/>
    <col min="12513" max="12513" width="11.5703125" style="220" bestFit="1" customWidth="1"/>
    <col min="12514" max="12514" width="8.42578125" style="220" bestFit="1" customWidth="1"/>
    <col min="12515" max="12515" width="9.140625" style="220" bestFit="1" customWidth="1"/>
    <col min="12516" max="12516" width="8.42578125" style="220" bestFit="1" customWidth="1"/>
    <col min="12517" max="12517" width="11.5703125" style="220" bestFit="1" customWidth="1"/>
    <col min="12518" max="12518" width="8.42578125" style="220" bestFit="1" customWidth="1"/>
    <col min="12519" max="12519" width="9.140625" style="220" bestFit="1" customWidth="1"/>
    <col min="12520" max="12520" width="8.42578125" style="220" bestFit="1" customWidth="1"/>
    <col min="12521" max="12521" width="11.5703125" style="220" bestFit="1" customWidth="1"/>
    <col min="12522" max="12522" width="8.42578125" style="220" bestFit="1" customWidth="1"/>
    <col min="12523" max="12523" width="9.140625" style="220" bestFit="1" customWidth="1"/>
    <col min="12524" max="12527" width="8.42578125" style="220" bestFit="1" customWidth="1"/>
    <col min="12528" max="12530" width="9.140625" style="220"/>
    <col min="12531" max="12531" width="11.5703125" style="220" bestFit="1" customWidth="1"/>
    <col min="12532" max="12534" width="9.140625" style="220"/>
    <col min="12535" max="12535" width="10.5703125" style="220" bestFit="1" customWidth="1"/>
    <col min="12536" max="12538" width="9.140625" style="220"/>
    <col min="12539" max="12539" width="10.5703125" style="220" bestFit="1" customWidth="1"/>
    <col min="12540" max="12764" width="9.140625" style="220"/>
    <col min="12765" max="12765" width="8" style="220" customWidth="1"/>
    <col min="12766" max="12766" width="0" style="220" hidden="1" customWidth="1"/>
    <col min="12767" max="12767" width="26" style="220" customWidth="1"/>
    <col min="12768" max="12768" width="8.42578125" style="220" bestFit="1" customWidth="1"/>
    <col min="12769" max="12769" width="11.5703125" style="220" bestFit="1" customWidth="1"/>
    <col min="12770" max="12770" width="8.42578125" style="220" bestFit="1" customWidth="1"/>
    <col min="12771" max="12771" width="9.140625" style="220" bestFit="1" customWidth="1"/>
    <col min="12772" max="12772" width="8.42578125" style="220" bestFit="1" customWidth="1"/>
    <col min="12773" max="12773" width="11.5703125" style="220" bestFit="1" customWidth="1"/>
    <col min="12774" max="12774" width="8.42578125" style="220" bestFit="1" customWidth="1"/>
    <col min="12775" max="12775" width="9.140625" style="220" bestFit="1" customWidth="1"/>
    <col min="12776" max="12776" width="8.42578125" style="220" bestFit="1" customWidth="1"/>
    <col min="12777" max="12777" width="11.5703125" style="220" bestFit="1" customWidth="1"/>
    <col min="12778" max="12778" width="8.42578125" style="220" bestFit="1" customWidth="1"/>
    <col min="12779" max="12779" width="9.140625" style="220" bestFit="1" customWidth="1"/>
    <col min="12780" max="12783" width="8.42578125" style="220" bestFit="1" customWidth="1"/>
    <col min="12784" max="12786" width="9.140625" style="220"/>
    <col min="12787" max="12787" width="11.5703125" style="220" bestFit="1" customWidth="1"/>
    <col min="12788" max="12790" width="9.140625" style="220"/>
    <col min="12791" max="12791" width="10.5703125" style="220" bestFit="1" customWidth="1"/>
    <col min="12792" max="12794" width="9.140625" style="220"/>
    <col min="12795" max="12795" width="10.5703125" style="220" bestFit="1" customWidth="1"/>
    <col min="12796" max="13020" width="9.140625" style="220"/>
    <col min="13021" max="13021" width="8" style="220" customWidth="1"/>
    <col min="13022" max="13022" width="0" style="220" hidden="1" customWidth="1"/>
    <col min="13023" max="13023" width="26" style="220" customWidth="1"/>
    <col min="13024" max="13024" width="8.42578125" style="220" bestFit="1" customWidth="1"/>
    <col min="13025" max="13025" width="11.5703125" style="220" bestFit="1" customWidth="1"/>
    <col min="13026" max="13026" width="8.42578125" style="220" bestFit="1" customWidth="1"/>
    <col min="13027" max="13027" width="9.140625" style="220" bestFit="1" customWidth="1"/>
    <col min="13028" max="13028" width="8.42578125" style="220" bestFit="1" customWidth="1"/>
    <col min="13029" max="13029" width="11.5703125" style="220" bestFit="1" customWidth="1"/>
    <col min="13030" max="13030" width="8.42578125" style="220" bestFit="1" customWidth="1"/>
    <col min="13031" max="13031" width="9.140625" style="220" bestFit="1" customWidth="1"/>
    <col min="13032" max="13032" width="8.42578125" style="220" bestFit="1" customWidth="1"/>
    <col min="13033" max="13033" width="11.5703125" style="220" bestFit="1" customWidth="1"/>
    <col min="13034" max="13034" width="8.42578125" style="220" bestFit="1" customWidth="1"/>
    <col min="13035" max="13035" width="9.140625" style="220" bestFit="1" customWidth="1"/>
    <col min="13036" max="13039" width="8.42578125" style="220" bestFit="1" customWidth="1"/>
    <col min="13040" max="13042" width="9.140625" style="220"/>
    <col min="13043" max="13043" width="11.5703125" style="220" bestFit="1" customWidth="1"/>
    <col min="13044" max="13046" width="9.140625" style="220"/>
    <col min="13047" max="13047" width="10.5703125" style="220" bestFit="1" customWidth="1"/>
    <col min="13048" max="13050" width="9.140625" style="220"/>
    <col min="13051" max="13051" width="10.5703125" style="220" bestFit="1" customWidth="1"/>
    <col min="13052" max="13276" width="9.140625" style="220"/>
    <col min="13277" max="13277" width="8" style="220" customWidth="1"/>
    <col min="13278" max="13278" width="0" style="220" hidden="1" customWidth="1"/>
    <col min="13279" max="13279" width="26" style="220" customWidth="1"/>
    <col min="13280" max="13280" width="8.42578125" style="220" bestFit="1" customWidth="1"/>
    <col min="13281" max="13281" width="11.5703125" style="220" bestFit="1" customWidth="1"/>
    <col min="13282" max="13282" width="8.42578125" style="220" bestFit="1" customWidth="1"/>
    <col min="13283" max="13283" width="9.140625" style="220" bestFit="1" customWidth="1"/>
    <col min="13284" max="13284" width="8.42578125" style="220" bestFit="1" customWidth="1"/>
    <col min="13285" max="13285" width="11.5703125" style="220" bestFit="1" customWidth="1"/>
    <col min="13286" max="13286" width="8.42578125" style="220" bestFit="1" customWidth="1"/>
    <col min="13287" max="13287" width="9.140625" style="220" bestFit="1" customWidth="1"/>
    <col min="13288" max="13288" width="8.42578125" style="220" bestFit="1" customWidth="1"/>
    <col min="13289" max="13289" width="11.5703125" style="220" bestFit="1" customWidth="1"/>
    <col min="13290" max="13290" width="8.42578125" style="220" bestFit="1" customWidth="1"/>
    <col min="13291" max="13291" width="9.140625" style="220" bestFit="1" customWidth="1"/>
    <col min="13292" max="13295" width="8.42578125" style="220" bestFit="1" customWidth="1"/>
    <col min="13296" max="13298" width="9.140625" style="220"/>
    <col min="13299" max="13299" width="11.5703125" style="220" bestFit="1" customWidth="1"/>
    <col min="13300" max="13302" width="9.140625" style="220"/>
    <col min="13303" max="13303" width="10.5703125" style="220" bestFit="1" customWidth="1"/>
    <col min="13304" max="13306" width="9.140625" style="220"/>
    <col min="13307" max="13307" width="10.5703125" style="220" bestFit="1" customWidth="1"/>
    <col min="13308" max="13532" width="9.140625" style="220"/>
    <col min="13533" max="13533" width="8" style="220" customWidth="1"/>
    <col min="13534" max="13534" width="0" style="220" hidden="1" customWidth="1"/>
    <col min="13535" max="13535" width="26" style="220" customWidth="1"/>
    <col min="13536" max="13536" width="8.42578125" style="220" bestFit="1" customWidth="1"/>
    <col min="13537" max="13537" width="11.5703125" style="220" bestFit="1" customWidth="1"/>
    <col min="13538" max="13538" width="8.42578125" style="220" bestFit="1" customWidth="1"/>
    <col min="13539" max="13539" width="9.140625" style="220" bestFit="1" customWidth="1"/>
    <col min="13540" max="13540" width="8.42578125" style="220" bestFit="1" customWidth="1"/>
    <col min="13541" max="13541" width="11.5703125" style="220" bestFit="1" customWidth="1"/>
    <col min="13542" max="13542" width="8.42578125" style="220" bestFit="1" customWidth="1"/>
    <col min="13543" max="13543" width="9.140625" style="220" bestFit="1" customWidth="1"/>
    <col min="13544" max="13544" width="8.42578125" style="220" bestFit="1" customWidth="1"/>
    <col min="13545" max="13545" width="11.5703125" style="220" bestFit="1" customWidth="1"/>
    <col min="13546" max="13546" width="8.42578125" style="220" bestFit="1" customWidth="1"/>
    <col min="13547" max="13547" width="9.140625" style="220" bestFit="1" customWidth="1"/>
    <col min="13548" max="13551" width="8.42578125" style="220" bestFit="1" customWidth="1"/>
    <col min="13552" max="13554" width="9.140625" style="220"/>
    <col min="13555" max="13555" width="11.5703125" style="220" bestFit="1" customWidth="1"/>
    <col min="13556" max="13558" width="9.140625" style="220"/>
    <col min="13559" max="13559" width="10.5703125" style="220" bestFit="1" customWidth="1"/>
    <col min="13560" max="13562" width="9.140625" style="220"/>
    <col min="13563" max="13563" width="10.5703125" style="220" bestFit="1" customWidth="1"/>
    <col min="13564" max="13788" width="9.140625" style="220"/>
    <col min="13789" max="13789" width="8" style="220" customWidth="1"/>
    <col min="13790" max="13790" width="0" style="220" hidden="1" customWidth="1"/>
    <col min="13791" max="13791" width="26" style="220" customWidth="1"/>
    <col min="13792" max="13792" width="8.42578125" style="220" bestFit="1" customWidth="1"/>
    <col min="13793" max="13793" width="11.5703125" style="220" bestFit="1" customWidth="1"/>
    <col min="13794" max="13794" width="8.42578125" style="220" bestFit="1" customWidth="1"/>
    <col min="13795" max="13795" width="9.140625" style="220" bestFit="1" customWidth="1"/>
    <col min="13796" max="13796" width="8.42578125" style="220" bestFit="1" customWidth="1"/>
    <col min="13797" max="13797" width="11.5703125" style="220" bestFit="1" customWidth="1"/>
    <col min="13798" max="13798" width="8.42578125" style="220" bestFit="1" customWidth="1"/>
    <col min="13799" max="13799" width="9.140625" style="220" bestFit="1" customWidth="1"/>
    <col min="13800" max="13800" width="8.42578125" style="220" bestFit="1" customWidth="1"/>
    <col min="13801" max="13801" width="11.5703125" style="220" bestFit="1" customWidth="1"/>
    <col min="13802" max="13802" width="8.42578125" style="220" bestFit="1" customWidth="1"/>
    <col min="13803" max="13803" width="9.140625" style="220" bestFit="1" customWidth="1"/>
    <col min="13804" max="13807" width="8.42578125" style="220" bestFit="1" customWidth="1"/>
    <col min="13808" max="13810" width="9.140625" style="220"/>
    <col min="13811" max="13811" width="11.5703125" style="220" bestFit="1" customWidth="1"/>
    <col min="13812" max="13814" width="9.140625" style="220"/>
    <col min="13815" max="13815" width="10.5703125" style="220" bestFit="1" customWidth="1"/>
    <col min="13816" max="13818" width="9.140625" style="220"/>
    <col min="13819" max="13819" width="10.5703125" style="220" bestFit="1" customWidth="1"/>
    <col min="13820" max="14044" width="9.140625" style="220"/>
    <col min="14045" max="14045" width="8" style="220" customWidth="1"/>
    <col min="14046" max="14046" width="0" style="220" hidden="1" customWidth="1"/>
    <col min="14047" max="14047" width="26" style="220" customWidth="1"/>
    <col min="14048" max="14048" width="8.42578125" style="220" bestFit="1" customWidth="1"/>
    <col min="14049" max="14049" width="11.5703125" style="220" bestFit="1" customWidth="1"/>
    <col min="14050" max="14050" width="8.42578125" style="220" bestFit="1" customWidth="1"/>
    <col min="14051" max="14051" width="9.140625" style="220" bestFit="1" customWidth="1"/>
    <col min="14052" max="14052" width="8.42578125" style="220" bestFit="1" customWidth="1"/>
    <col min="14053" max="14053" width="11.5703125" style="220" bestFit="1" customWidth="1"/>
    <col min="14054" max="14054" width="8.42578125" style="220" bestFit="1" customWidth="1"/>
    <col min="14055" max="14055" width="9.140625" style="220" bestFit="1" customWidth="1"/>
    <col min="14056" max="14056" width="8.42578125" style="220" bestFit="1" customWidth="1"/>
    <col min="14057" max="14057" width="11.5703125" style="220" bestFit="1" customWidth="1"/>
    <col min="14058" max="14058" width="8.42578125" style="220" bestFit="1" customWidth="1"/>
    <col min="14059" max="14059" width="9.140625" style="220" bestFit="1" customWidth="1"/>
    <col min="14060" max="14063" width="8.42578125" style="220" bestFit="1" customWidth="1"/>
    <col min="14064" max="14066" width="9.140625" style="220"/>
    <col min="14067" max="14067" width="11.5703125" style="220" bestFit="1" customWidth="1"/>
    <col min="14068" max="14070" width="9.140625" style="220"/>
    <col min="14071" max="14071" width="10.5703125" style="220" bestFit="1" customWidth="1"/>
    <col min="14072" max="14074" width="9.140625" style="220"/>
    <col min="14075" max="14075" width="10.5703125" style="220" bestFit="1" customWidth="1"/>
    <col min="14076" max="14300" width="9.140625" style="220"/>
    <col min="14301" max="14301" width="8" style="220" customWidth="1"/>
    <col min="14302" max="14302" width="0" style="220" hidden="1" customWidth="1"/>
    <col min="14303" max="14303" width="26" style="220" customWidth="1"/>
    <col min="14304" max="14304" width="8.42578125" style="220" bestFit="1" customWidth="1"/>
    <col min="14305" max="14305" width="11.5703125" style="220" bestFit="1" customWidth="1"/>
    <col min="14306" max="14306" width="8.42578125" style="220" bestFit="1" customWidth="1"/>
    <col min="14307" max="14307" width="9.140625" style="220" bestFit="1" customWidth="1"/>
    <col min="14308" max="14308" width="8.42578125" style="220" bestFit="1" customWidth="1"/>
    <col min="14309" max="14309" width="11.5703125" style="220" bestFit="1" customWidth="1"/>
    <col min="14310" max="14310" width="8.42578125" style="220" bestFit="1" customWidth="1"/>
    <col min="14311" max="14311" width="9.140625" style="220" bestFit="1" customWidth="1"/>
    <col min="14312" max="14312" width="8.42578125" style="220" bestFit="1" customWidth="1"/>
    <col min="14313" max="14313" width="11.5703125" style="220" bestFit="1" customWidth="1"/>
    <col min="14314" max="14314" width="8.42578125" style="220" bestFit="1" customWidth="1"/>
    <col min="14315" max="14315" width="9.140625" style="220" bestFit="1" customWidth="1"/>
    <col min="14316" max="14319" width="8.42578125" style="220" bestFit="1" customWidth="1"/>
    <col min="14320" max="14322" width="9.140625" style="220"/>
    <col min="14323" max="14323" width="11.5703125" style="220" bestFit="1" customWidth="1"/>
    <col min="14324" max="14326" width="9.140625" style="220"/>
    <col min="14327" max="14327" width="10.5703125" style="220" bestFit="1" customWidth="1"/>
    <col min="14328" max="14330" width="9.140625" style="220"/>
    <col min="14331" max="14331" width="10.5703125" style="220" bestFit="1" customWidth="1"/>
    <col min="14332" max="14556" width="9.140625" style="220"/>
    <col min="14557" max="14557" width="8" style="220" customWidth="1"/>
    <col min="14558" max="14558" width="0" style="220" hidden="1" customWidth="1"/>
    <col min="14559" max="14559" width="26" style="220" customWidth="1"/>
    <col min="14560" max="14560" width="8.42578125" style="220" bestFit="1" customWidth="1"/>
    <col min="14561" max="14561" width="11.5703125" style="220" bestFit="1" customWidth="1"/>
    <col min="14562" max="14562" width="8.42578125" style="220" bestFit="1" customWidth="1"/>
    <col min="14563" max="14563" width="9.140625" style="220" bestFit="1" customWidth="1"/>
    <col min="14564" max="14564" width="8.42578125" style="220" bestFit="1" customWidth="1"/>
    <col min="14565" max="14565" width="11.5703125" style="220" bestFit="1" customWidth="1"/>
    <col min="14566" max="14566" width="8.42578125" style="220" bestFit="1" customWidth="1"/>
    <col min="14567" max="14567" width="9.140625" style="220" bestFit="1" customWidth="1"/>
    <col min="14568" max="14568" width="8.42578125" style="220" bestFit="1" customWidth="1"/>
    <col min="14569" max="14569" width="11.5703125" style="220" bestFit="1" customWidth="1"/>
    <col min="14570" max="14570" width="8.42578125" style="220" bestFit="1" customWidth="1"/>
    <col min="14571" max="14571" width="9.140625" style="220" bestFit="1" customWidth="1"/>
    <col min="14572" max="14575" width="8.42578125" style="220" bestFit="1" customWidth="1"/>
    <col min="14576" max="14578" width="9.140625" style="220"/>
    <col min="14579" max="14579" width="11.5703125" style="220" bestFit="1" customWidth="1"/>
    <col min="14580" max="14582" width="9.140625" style="220"/>
    <col min="14583" max="14583" width="10.5703125" style="220" bestFit="1" customWidth="1"/>
    <col min="14584" max="14586" width="9.140625" style="220"/>
    <col min="14587" max="14587" width="10.5703125" style="220" bestFit="1" customWidth="1"/>
    <col min="14588" max="14812" width="9.140625" style="220"/>
    <col min="14813" max="14813" width="8" style="220" customWidth="1"/>
    <col min="14814" max="14814" width="0" style="220" hidden="1" customWidth="1"/>
    <col min="14815" max="14815" width="26" style="220" customWidth="1"/>
    <col min="14816" max="14816" width="8.42578125" style="220" bestFit="1" customWidth="1"/>
    <col min="14817" max="14817" width="11.5703125" style="220" bestFit="1" customWidth="1"/>
    <col min="14818" max="14818" width="8.42578125" style="220" bestFit="1" customWidth="1"/>
    <col min="14819" max="14819" width="9.140625" style="220" bestFit="1" customWidth="1"/>
    <col min="14820" max="14820" width="8.42578125" style="220" bestFit="1" customWidth="1"/>
    <col min="14821" max="14821" width="11.5703125" style="220" bestFit="1" customWidth="1"/>
    <col min="14822" max="14822" width="8.42578125" style="220" bestFit="1" customWidth="1"/>
    <col min="14823" max="14823" width="9.140625" style="220" bestFit="1" customWidth="1"/>
    <col min="14824" max="14824" width="8.42578125" style="220" bestFit="1" customWidth="1"/>
    <col min="14825" max="14825" width="11.5703125" style="220" bestFit="1" customWidth="1"/>
    <col min="14826" max="14826" width="8.42578125" style="220" bestFit="1" customWidth="1"/>
    <col min="14827" max="14827" width="9.140625" style="220" bestFit="1" customWidth="1"/>
    <col min="14828" max="14831" width="8.42578125" style="220" bestFit="1" customWidth="1"/>
    <col min="14832" max="14834" width="9.140625" style="220"/>
    <col min="14835" max="14835" width="11.5703125" style="220" bestFit="1" customWidth="1"/>
    <col min="14836" max="14838" width="9.140625" style="220"/>
    <col min="14839" max="14839" width="10.5703125" style="220" bestFit="1" customWidth="1"/>
    <col min="14840" max="14842" width="9.140625" style="220"/>
    <col min="14843" max="14843" width="10.5703125" style="220" bestFit="1" customWidth="1"/>
    <col min="14844" max="15068" width="9.140625" style="220"/>
    <col min="15069" max="15069" width="8" style="220" customWidth="1"/>
    <col min="15070" max="15070" width="0" style="220" hidden="1" customWidth="1"/>
    <col min="15071" max="15071" width="26" style="220" customWidth="1"/>
    <col min="15072" max="15072" width="8.42578125" style="220" bestFit="1" customWidth="1"/>
    <col min="15073" max="15073" width="11.5703125" style="220" bestFit="1" customWidth="1"/>
    <col min="15074" max="15074" width="8.42578125" style="220" bestFit="1" customWidth="1"/>
    <col min="15075" max="15075" width="9.140625" style="220" bestFit="1" customWidth="1"/>
    <col min="15076" max="15076" width="8.42578125" style="220" bestFit="1" customWidth="1"/>
    <col min="15077" max="15077" width="11.5703125" style="220" bestFit="1" customWidth="1"/>
    <col min="15078" max="15078" width="8.42578125" style="220" bestFit="1" customWidth="1"/>
    <col min="15079" max="15079" width="9.140625" style="220" bestFit="1" customWidth="1"/>
    <col min="15080" max="15080" width="8.42578125" style="220" bestFit="1" customWidth="1"/>
    <col min="15081" max="15081" width="11.5703125" style="220" bestFit="1" customWidth="1"/>
    <col min="15082" max="15082" width="8.42578125" style="220" bestFit="1" customWidth="1"/>
    <col min="15083" max="15083" width="9.140625" style="220" bestFit="1" customWidth="1"/>
    <col min="15084" max="15087" width="8.42578125" style="220" bestFit="1" customWidth="1"/>
    <col min="15088" max="15090" width="9.140625" style="220"/>
    <col min="15091" max="15091" width="11.5703125" style="220" bestFit="1" customWidth="1"/>
    <col min="15092" max="15094" width="9.140625" style="220"/>
    <col min="15095" max="15095" width="10.5703125" style="220" bestFit="1" customWidth="1"/>
    <col min="15096" max="15098" width="9.140625" style="220"/>
    <col min="15099" max="15099" width="10.5703125" style="220" bestFit="1" customWidth="1"/>
    <col min="15100" max="15324" width="9.140625" style="220"/>
    <col min="15325" max="15325" width="8" style="220" customWidth="1"/>
    <col min="15326" max="15326" width="0" style="220" hidden="1" customWidth="1"/>
    <col min="15327" max="15327" width="26" style="220" customWidth="1"/>
    <col min="15328" max="15328" width="8.42578125" style="220" bestFit="1" customWidth="1"/>
    <col min="15329" max="15329" width="11.5703125" style="220" bestFit="1" customWidth="1"/>
    <col min="15330" max="15330" width="8.42578125" style="220" bestFit="1" customWidth="1"/>
    <col min="15331" max="15331" width="9.140625" style="220" bestFit="1" customWidth="1"/>
    <col min="15332" max="15332" width="8.42578125" style="220" bestFit="1" customWidth="1"/>
    <col min="15333" max="15333" width="11.5703125" style="220" bestFit="1" customWidth="1"/>
    <col min="15334" max="15334" width="8.42578125" style="220" bestFit="1" customWidth="1"/>
    <col min="15335" max="15335" width="9.140625" style="220" bestFit="1" customWidth="1"/>
    <col min="15336" max="15336" width="8.42578125" style="220" bestFit="1" customWidth="1"/>
    <col min="15337" max="15337" width="11.5703125" style="220" bestFit="1" customWidth="1"/>
    <col min="15338" max="15338" width="8.42578125" style="220" bestFit="1" customWidth="1"/>
    <col min="15339" max="15339" width="9.140625" style="220" bestFit="1" customWidth="1"/>
    <col min="15340" max="15343" width="8.42578125" style="220" bestFit="1" customWidth="1"/>
    <col min="15344" max="15346" width="9.140625" style="220"/>
    <col min="15347" max="15347" width="11.5703125" style="220" bestFit="1" customWidth="1"/>
    <col min="15348" max="15350" width="9.140625" style="220"/>
    <col min="15351" max="15351" width="10.5703125" style="220" bestFit="1" customWidth="1"/>
    <col min="15352" max="15354" width="9.140625" style="220"/>
    <col min="15355" max="15355" width="10.5703125" style="220" bestFit="1" customWidth="1"/>
    <col min="15356" max="15580" width="9.140625" style="220"/>
    <col min="15581" max="15581" width="8" style="220" customWidth="1"/>
    <col min="15582" max="15582" width="0" style="220" hidden="1" customWidth="1"/>
    <col min="15583" max="15583" width="26" style="220" customWidth="1"/>
    <col min="15584" max="15584" width="8.42578125" style="220" bestFit="1" customWidth="1"/>
    <col min="15585" max="15585" width="11.5703125" style="220" bestFit="1" customWidth="1"/>
    <col min="15586" max="15586" width="8.42578125" style="220" bestFit="1" customWidth="1"/>
    <col min="15587" max="15587" width="9.140625" style="220" bestFit="1" customWidth="1"/>
    <col min="15588" max="15588" width="8.42578125" style="220" bestFit="1" customWidth="1"/>
    <col min="15589" max="15589" width="11.5703125" style="220" bestFit="1" customWidth="1"/>
    <col min="15590" max="15590" width="8.42578125" style="220" bestFit="1" customWidth="1"/>
    <col min="15591" max="15591" width="9.140625" style="220" bestFit="1" customWidth="1"/>
    <col min="15592" max="15592" width="8.42578125" style="220" bestFit="1" customWidth="1"/>
    <col min="15593" max="15593" width="11.5703125" style="220" bestFit="1" customWidth="1"/>
    <col min="15594" max="15594" width="8.42578125" style="220" bestFit="1" customWidth="1"/>
    <col min="15595" max="15595" width="9.140625" style="220" bestFit="1" customWidth="1"/>
    <col min="15596" max="15599" width="8.42578125" style="220" bestFit="1" customWidth="1"/>
    <col min="15600" max="15602" width="9.140625" style="220"/>
    <col min="15603" max="15603" width="11.5703125" style="220" bestFit="1" customWidth="1"/>
    <col min="15604" max="15606" width="9.140625" style="220"/>
    <col min="15607" max="15607" width="10.5703125" style="220" bestFit="1" customWidth="1"/>
    <col min="15608" max="15610" width="9.140625" style="220"/>
    <col min="15611" max="15611" width="10.5703125" style="220" bestFit="1" customWidth="1"/>
    <col min="15612" max="15836" width="9.140625" style="220"/>
    <col min="15837" max="15837" width="8" style="220" customWidth="1"/>
    <col min="15838" max="15838" width="0" style="220" hidden="1" customWidth="1"/>
    <col min="15839" max="15839" width="26" style="220" customWidth="1"/>
    <col min="15840" max="15840" width="8.42578125" style="220" bestFit="1" customWidth="1"/>
    <col min="15841" max="15841" width="11.5703125" style="220" bestFit="1" customWidth="1"/>
    <col min="15842" max="15842" width="8.42578125" style="220" bestFit="1" customWidth="1"/>
    <col min="15843" max="15843" width="9.140625" style="220" bestFit="1" customWidth="1"/>
    <col min="15844" max="15844" width="8.42578125" style="220" bestFit="1" customWidth="1"/>
    <col min="15845" max="15845" width="11.5703125" style="220" bestFit="1" customWidth="1"/>
    <col min="15846" max="15846" width="8.42578125" style="220" bestFit="1" customWidth="1"/>
    <col min="15847" max="15847" width="9.140625" style="220" bestFit="1" customWidth="1"/>
    <col min="15848" max="15848" width="8.42578125" style="220" bestFit="1" customWidth="1"/>
    <col min="15849" max="15849" width="11.5703125" style="220" bestFit="1" customWidth="1"/>
    <col min="15850" max="15850" width="8.42578125" style="220" bestFit="1" customWidth="1"/>
    <col min="15851" max="15851" width="9.140625" style="220" bestFit="1" customWidth="1"/>
    <col min="15852" max="15855" width="8.42578125" style="220" bestFit="1" customWidth="1"/>
    <col min="15856" max="15858" width="9.140625" style="220"/>
    <col min="15859" max="15859" width="11.5703125" style="220" bestFit="1" customWidth="1"/>
    <col min="15860" max="15862" width="9.140625" style="220"/>
    <col min="15863" max="15863" width="10.5703125" style="220" bestFit="1" customWidth="1"/>
    <col min="15864" max="15866" width="9.140625" style="220"/>
    <col min="15867" max="15867" width="10.5703125" style="220" bestFit="1" customWidth="1"/>
    <col min="15868" max="16092" width="9.140625" style="220"/>
    <col min="16093" max="16093" width="8" style="220" customWidth="1"/>
    <col min="16094" max="16094" width="0" style="220" hidden="1" customWidth="1"/>
    <col min="16095" max="16095" width="26" style="220" customWidth="1"/>
    <col min="16096" max="16096" width="8.42578125" style="220" bestFit="1" customWidth="1"/>
    <col min="16097" max="16097" width="11.5703125" style="220" bestFit="1" customWidth="1"/>
    <col min="16098" max="16098" width="8.42578125" style="220" bestFit="1" customWidth="1"/>
    <col min="16099" max="16099" width="9.140625" style="220" bestFit="1" customWidth="1"/>
    <col min="16100" max="16100" width="8.42578125" style="220" bestFit="1" customWidth="1"/>
    <col min="16101" max="16101" width="11.5703125" style="220" bestFit="1" customWidth="1"/>
    <col min="16102" max="16102" width="8.42578125" style="220" bestFit="1" customWidth="1"/>
    <col min="16103" max="16103" width="9.140625" style="220" bestFit="1" customWidth="1"/>
    <col min="16104" max="16104" width="8.42578125" style="220" bestFit="1" customWidth="1"/>
    <col min="16105" max="16105" width="11.5703125" style="220" bestFit="1" customWidth="1"/>
    <col min="16106" max="16106" width="8.42578125" style="220" bestFit="1" customWidth="1"/>
    <col min="16107" max="16107" width="9.140625" style="220" bestFit="1" customWidth="1"/>
    <col min="16108" max="16111" width="8.42578125" style="220" bestFit="1" customWidth="1"/>
    <col min="16112" max="16114" width="9.140625" style="220"/>
    <col min="16115" max="16115" width="11.5703125" style="220" bestFit="1" customWidth="1"/>
    <col min="16116" max="16118" width="9.140625" style="220"/>
    <col min="16119" max="16119" width="10.5703125" style="220" bestFit="1" customWidth="1"/>
    <col min="16120" max="16122" width="9.140625" style="220"/>
    <col min="16123" max="16123" width="10.5703125" style="220" bestFit="1" customWidth="1"/>
    <col min="16124" max="16384" width="9.140625" style="220"/>
  </cols>
  <sheetData>
    <row r="1" spans="1:19" s="219" customFormat="1">
      <c r="R1" s="754" t="s">
        <v>148</v>
      </c>
      <c r="S1" s="754"/>
    </row>
    <row r="2" spans="1:19" s="219" customFormat="1" ht="15" customHeight="1">
      <c r="B2" s="219" t="s">
        <v>119</v>
      </c>
    </row>
    <row r="3" spans="1:19" ht="14.25" customHeight="1">
      <c r="C3" s="776" t="s">
        <v>149</v>
      </c>
      <c r="D3" s="776"/>
      <c r="E3" s="776"/>
      <c r="F3" s="776"/>
      <c r="G3" s="776"/>
      <c r="H3" s="776"/>
      <c r="I3" s="776"/>
      <c r="J3" s="776"/>
      <c r="K3" s="776"/>
      <c r="L3" s="776"/>
      <c r="M3" s="776"/>
      <c r="N3" s="776"/>
      <c r="O3" s="776"/>
      <c r="P3" s="776"/>
      <c r="Q3" s="776"/>
      <c r="R3" s="776"/>
      <c r="S3" s="776"/>
    </row>
    <row r="4" spans="1:19">
      <c r="A4" s="219"/>
      <c r="B4" s="219"/>
      <c r="C4" s="219"/>
      <c r="D4" s="219"/>
      <c r="E4" s="219"/>
      <c r="F4" s="766"/>
      <c r="G4" s="766"/>
      <c r="H4" s="219"/>
      <c r="I4" s="219"/>
      <c r="J4" s="219"/>
      <c r="K4" s="219"/>
      <c r="L4" s="219"/>
      <c r="M4" s="219"/>
      <c r="N4" s="219"/>
      <c r="O4" s="219"/>
      <c r="P4" s="219"/>
      <c r="Q4" s="219"/>
      <c r="R4" s="219"/>
      <c r="S4" s="219"/>
    </row>
    <row r="5" spans="1:19" ht="13.5" customHeight="1" thickBot="1">
      <c r="A5" s="219"/>
      <c r="B5" s="219"/>
      <c r="C5" s="219"/>
      <c r="D5" s="219"/>
      <c r="E5" s="219"/>
      <c r="F5" s="766"/>
      <c r="G5" s="766"/>
      <c r="H5" s="219"/>
      <c r="I5" s="219"/>
      <c r="J5" s="219"/>
      <c r="K5" s="219"/>
      <c r="L5" s="219"/>
      <c r="M5" s="219"/>
      <c r="N5" s="219"/>
      <c r="O5" s="219"/>
      <c r="P5" s="219"/>
      <c r="Q5" s="767" t="s">
        <v>150</v>
      </c>
      <c r="R5" s="767"/>
      <c r="S5" s="767"/>
    </row>
    <row r="6" spans="1:19" ht="13.5" customHeight="1" thickBot="1">
      <c r="A6" s="219"/>
      <c r="B6" s="219"/>
      <c r="C6" s="773"/>
      <c r="D6" s="763" t="s">
        <v>151</v>
      </c>
      <c r="E6" s="772"/>
      <c r="F6" s="772"/>
      <c r="G6" s="762"/>
      <c r="H6" s="763" t="s">
        <v>74</v>
      </c>
      <c r="I6" s="772"/>
      <c r="J6" s="772"/>
      <c r="K6" s="762"/>
      <c r="L6" s="763" t="s">
        <v>152</v>
      </c>
      <c r="M6" s="772"/>
      <c r="N6" s="772"/>
      <c r="O6" s="762"/>
      <c r="P6" s="763" t="s">
        <v>7</v>
      </c>
      <c r="Q6" s="772"/>
      <c r="R6" s="772"/>
      <c r="S6" s="762"/>
    </row>
    <row r="7" spans="1:19" ht="42" customHeight="1" thickBot="1">
      <c r="A7" s="219"/>
      <c r="B7" s="219"/>
      <c r="C7" s="774"/>
      <c r="D7" s="763" t="s">
        <v>126</v>
      </c>
      <c r="E7" s="764"/>
      <c r="F7" s="761" t="s">
        <v>127</v>
      </c>
      <c r="G7" s="762"/>
      <c r="H7" s="763" t="s">
        <v>126</v>
      </c>
      <c r="I7" s="764"/>
      <c r="J7" s="761" t="s">
        <v>127</v>
      </c>
      <c r="K7" s="762"/>
      <c r="L7" s="763" t="s">
        <v>126</v>
      </c>
      <c r="M7" s="764"/>
      <c r="N7" s="761" t="s">
        <v>127</v>
      </c>
      <c r="O7" s="762"/>
      <c r="P7" s="763" t="s">
        <v>126</v>
      </c>
      <c r="Q7" s="764"/>
      <c r="R7" s="761" t="s">
        <v>127</v>
      </c>
      <c r="S7" s="762"/>
    </row>
    <row r="8" spans="1:19" s="226" customFormat="1" ht="13.5" thickBot="1">
      <c r="A8" s="221"/>
      <c r="B8" s="221"/>
      <c r="C8" s="775"/>
      <c r="D8" s="270" t="s">
        <v>8</v>
      </c>
      <c r="E8" s="271" t="s">
        <v>9</v>
      </c>
      <c r="F8" s="271" t="s">
        <v>8</v>
      </c>
      <c r="G8" s="272" t="s">
        <v>9</v>
      </c>
      <c r="H8" s="270" t="s">
        <v>8</v>
      </c>
      <c r="I8" s="271" t="s">
        <v>9</v>
      </c>
      <c r="J8" s="271" t="s">
        <v>8</v>
      </c>
      <c r="K8" s="272" t="s">
        <v>9</v>
      </c>
      <c r="L8" s="273" t="s">
        <v>8</v>
      </c>
      <c r="M8" s="271" t="s">
        <v>9</v>
      </c>
      <c r="N8" s="271" t="s">
        <v>8</v>
      </c>
      <c r="O8" s="274" t="s">
        <v>9</v>
      </c>
      <c r="P8" s="270" t="s">
        <v>8</v>
      </c>
      <c r="Q8" s="271" t="s">
        <v>9</v>
      </c>
      <c r="R8" s="271" t="s">
        <v>8</v>
      </c>
      <c r="S8" s="272" t="s">
        <v>9</v>
      </c>
    </row>
    <row r="9" spans="1:19" ht="26.25" thickBot="1">
      <c r="A9" s="219"/>
      <c r="B9" s="219"/>
      <c r="C9" s="227" t="s">
        <v>128</v>
      </c>
      <c r="D9" s="228">
        <f>D10+D11+D12+D13+D14+D15+D16+D18+D20+D21+D22+D23+D24</f>
        <v>50342.373000000007</v>
      </c>
      <c r="E9" s="229">
        <f t="shared" ref="E9:O9" si="0">E10+E11+E12+E13+E14+E15+E16+E18+E20+E21+E22+E23+E24</f>
        <v>51899.675000000017</v>
      </c>
      <c r="F9" s="229">
        <f t="shared" si="0"/>
        <v>6258.6780000000008</v>
      </c>
      <c r="G9" s="230">
        <f t="shared" si="0"/>
        <v>6297.2510000000002</v>
      </c>
      <c r="H9" s="228">
        <f t="shared" si="0"/>
        <v>37301.591</v>
      </c>
      <c r="I9" s="229">
        <f t="shared" si="0"/>
        <v>37811.93</v>
      </c>
      <c r="J9" s="229">
        <f t="shared" si="0"/>
        <v>2956.538</v>
      </c>
      <c r="K9" s="230">
        <f t="shared" si="0"/>
        <v>3240.3119999999999</v>
      </c>
      <c r="L9" s="228">
        <f t="shared" si="0"/>
        <v>49020.794999999998</v>
      </c>
      <c r="M9" s="229">
        <f t="shared" si="0"/>
        <v>49730.07699999999</v>
      </c>
      <c r="N9" s="229">
        <f t="shared" si="0"/>
        <v>4192.3870000000015</v>
      </c>
      <c r="O9" s="230">
        <f t="shared" si="0"/>
        <v>4068.3090000000007</v>
      </c>
      <c r="P9" s="228">
        <f>P10+P11+P12+P13+P14+P15+P16+P18+P20+P21+P22+P23+P24</f>
        <v>136664.75899999999</v>
      </c>
      <c r="Q9" s="229">
        <f>Q10+Q11+Q12+Q13+Q14+Q15+Q16+Q18+Q20+Q21+Q22+Q23+Q24</f>
        <v>139441.68199999997</v>
      </c>
      <c r="R9" s="229">
        <f>R10+R11+R12+R13+R14+R15+R16+R18+R20+R21+R22+R23+R24</f>
        <v>13407.602999999999</v>
      </c>
      <c r="S9" s="232">
        <f>S10+S11+S12+S13+S14+S15+S16+S18+S20+S21+S22+S23+S24</f>
        <v>13605.872000000001</v>
      </c>
    </row>
    <row r="10" spans="1:19" ht="25.5">
      <c r="A10" s="219"/>
      <c r="B10" s="219"/>
      <c r="C10" s="233" t="s">
        <v>129</v>
      </c>
      <c r="D10" s="275">
        <v>1251.2809999999999</v>
      </c>
      <c r="E10" s="276">
        <f>('[2]agregiranje denarsko'!$DL$6)/1000</f>
        <v>1212.0360000000001</v>
      </c>
      <c r="F10" s="276">
        <v>257.54500000000002</v>
      </c>
      <c r="G10" s="277">
        <f>('[2]agregiranje denarsko'!$DU$6)/1000</f>
        <v>256.46199999999999</v>
      </c>
      <c r="H10" s="275">
        <v>1481.6320000000001</v>
      </c>
      <c r="I10" s="276">
        <f>('[2]agregiranje klauzula'!$DL$6)/1000</f>
        <v>1331.057</v>
      </c>
      <c r="J10" s="276">
        <v>122.102</v>
      </c>
      <c r="K10" s="277">
        <f>('[2]agregiranje klauzula'!$DU$6)/1000</f>
        <v>118.57</v>
      </c>
      <c r="L10" s="278">
        <v>1296.779</v>
      </c>
      <c r="M10" s="276">
        <f>('[2]agregiranje devizno'!$DL$6)/1000</f>
        <v>1663.644</v>
      </c>
      <c r="N10" s="276">
        <v>142.709</v>
      </c>
      <c r="O10" s="279">
        <f>('[2]agregiranje devizno'!$DU$6)/1000</f>
        <v>155.69499999999999</v>
      </c>
      <c r="P10" s="280">
        <f>D10+H10+L10</f>
        <v>4029.692</v>
      </c>
      <c r="Q10" s="276">
        <f>E10+I10+M10</f>
        <v>4206.7370000000001</v>
      </c>
      <c r="R10" s="276">
        <f>F10+J10+N10</f>
        <v>522.35599999999999</v>
      </c>
      <c r="S10" s="281">
        <f>G10+K10+O10</f>
        <v>530.72699999999998</v>
      </c>
    </row>
    <row r="11" spans="1:19">
      <c r="A11" s="219"/>
      <c r="B11" s="219"/>
      <c r="C11" s="204" t="s">
        <v>130</v>
      </c>
      <c r="D11" s="275">
        <v>6.452</v>
      </c>
      <c r="E11" s="276">
        <f>('[2]agregiranje denarsko'!$DL$7)/1000</f>
        <v>5.9640000000000004</v>
      </c>
      <c r="F11" s="276">
        <v>0.748</v>
      </c>
      <c r="G11" s="277">
        <f>('[2]agregiranje denarsko'!$DU$7)/1000</f>
        <v>0.48699999999999999</v>
      </c>
      <c r="H11" s="275">
        <v>18.152999999999999</v>
      </c>
      <c r="I11" s="276">
        <f>('[2]agregiranje klauzula'!$DL$7)/1000</f>
        <v>16.302</v>
      </c>
      <c r="J11" s="276">
        <v>1.23</v>
      </c>
      <c r="K11" s="277">
        <f>('[2]agregiranje klauzula'!$DU$7)/1000</f>
        <v>0.80800000000000005</v>
      </c>
      <c r="L11" s="278">
        <v>72.709999999999994</v>
      </c>
      <c r="M11" s="276">
        <f>('[2]agregiranje devizno'!$DL$7)/1000</f>
        <v>49.442</v>
      </c>
      <c r="N11" s="276">
        <v>6.8780000000000001</v>
      </c>
      <c r="O11" s="279">
        <f>('[2]agregiranje devizno'!$DU$7)/1000</f>
        <v>1.58</v>
      </c>
      <c r="P11" s="280">
        <f t="shared" ref="P11:S24" si="1">D11+H11+L11</f>
        <v>97.314999999999998</v>
      </c>
      <c r="Q11" s="276">
        <f t="shared" si="1"/>
        <v>71.707999999999998</v>
      </c>
      <c r="R11" s="276">
        <f t="shared" si="1"/>
        <v>8.8559999999999999</v>
      </c>
      <c r="S11" s="281">
        <f t="shared" si="1"/>
        <v>2.875</v>
      </c>
    </row>
    <row r="12" spans="1:19">
      <c r="A12" s="219"/>
      <c r="B12" s="219"/>
      <c r="C12" s="204" t="s">
        <v>131</v>
      </c>
      <c r="D12" s="282">
        <v>17622.848000000002</v>
      </c>
      <c r="E12" s="283">
        <f>('[2]agregiranje denarsko'!$DL$8+'[2]agregiranje denarsko'!$DL$9+'[2]agregiranje denarsko'!$DL$10)/1000</f>
        <v>17206.187000000002</v>
      </c>
      <c r="F12" s="283">
        <v>3211.7849999999999</v>
      </c>
      <c r="G12" s="284">
        <f>('[2]agregiranje denarsko'!$DU$8+'[2]agregiranje denarsko'!$DU$9+'[2]agregiranje denarsko'!$DU$10)/1000</f>
        <v>3192.0239999999999</v>
      </c>
      <c r="H12" s="282">
        <v>11694.627</v>
      </c>
      <c r="I12" s="283">
        <f>('[2]agregiranje klauzula'!$DL$8+'[2]agregiranje klauzula'!$DL$9+'[2]agregiranje klauzula'!$DL$10)/1000</f>
        <v>11599.468999999999</v>
      </c>
      <c r="J12" s="283">
        <v>1195.463</v>
      </c>
      <c r="K12" s="284">
        <f>('[2]agregiranje klauzula'!$DU$8+'[2]agregiranje klauzula'!$DU$9+'[2]agregiranje klauzula'!$DU$10)/1000</f>
        <v>1219.2760000000001</v>
      </c>
      <c r="L12" s="285">
        <v>22765.483</v>
      </c>
      <c r="M12" s="283">
        <f>('[2]agregiranje devizno'!$DL$8+'[2]agregiranje devizno'!$DL$9+'[2]agregiranje devizno'!$DL$10)/1000</f>
        <v>22914.108</v>
      </c>
      <c r="N12" s="283">
        <v>2304.0830000000001</v>
      </c>
      <c r="O12" s="286">
        <f>('[2]agregiranje devizno'!$DU$8+'[2]agregiranje devizno'!$DU$9+'[2]agregiranje devizno'!$DU$10)/1000</f>
        <v>2255.9340000000002</v>
      </c>
      <c r="P12" s="280">
        <f t="shared" si="1"/>
        <v>52082.957999999999</v>
      </c>
      <c r="Q12" s="276">
        <f t="shared" si="1"/>
        <v>51719.764000000003</v>
      </c>
      <c r="R12" s="276">
        <f t="shared" si="1"/>
        <v>6711.3310000000001</v>
      </c>
      <c r="S12" s="281">
        <f t="shared" si="1"/>
        <v>6667.2340000000004</v>
      </c>
    </row>
    <row r="13" spans="1:19">
      <c r="A13" s="219"/>
      <c r="B13" s="219"/>
      <c r="C13" s="204" t="s">
        <v>132</v>
      </c>
      <c r="D13" s="282">
        <v>6777.3779999999997</v>
      </c>
      <c r="E13" s="283">
        <f>('[2]agregiranje denarsko'!DL11)/1000</f>
        <v>7056.7709999999997</v>
      </c>
      <c r="F13" s="283">
        <v>311.84199999999998</v>
      </c>
      <c r="G13" s="284">
        <f>('[2]agregiranje denarsko'!DU11)/1000</f>
        <v>315.61399999999998</v>
      </c>
      <c r="H13" s="282">
        <v>4328.8180000000002</v>
      </c>
      <c r="I13" s="283">
        <f>('[2]agregiranje klauzula'!DL11)/1000</f>
        <v>4392.09</v>
      </c>
      <c r="J13" s="283">
        <v>376.529</v>
      </c>
      <c r="K13" s="284">
        <f>('[2]agregiranje klauzula'!DU11)/1000</f>
        <v>413.09199999999998</v>
      </c>
      <c r="L13" s="285">
        <v>3720.2890000000002</v>
      </c>
      <c r="M13" s="283">
        <f>('[2]agregiranje devizno'!DL11)/1000</f>
        <v>3611.2020000000002</v>
      </c>
      <c r="N13" s="283">
        <v>151.88800000000001</v>
      </c>
      <c r="O13" s="286">
        <f>('[2]agregiranje devizno'!DU11)/1000</f>
        <v>151.834</v>
      </c>
      <c r="P13" s="280">
        <f t="shared" si="1"/>
        <v>14826.485000000001</v>
      </c>
      <c r="Q13" s="276">
        <f t="shared" si="1"/>
        <v>15060.063000000002</v>
      </c>
      <c r="R13" s="276">
        <f t="shared" si="1"/>
        <v>840.25900000000001</v>
      </c>
      <c r="S13" s="281">
        <f t="shared" si="1"/>
        <v>880.54</v>
      </c>
    </row>
    <row r="14" spans="1:19">
      <c r="A14" s="219"/>
      <c r="B14" s="219"/>
      <c r="C14" s="204" t="s">
        <v>133</v>
      </c>
      <c r="D14" s="282">
        <v>15388.965</v>
      </c>
      <c r="E14" s="283">
        <f>('[2]agregiranje denarsko'!DL12)/1000</f>
        <v>16463.237000000001</v>
      </c>
      <c r="F14" s="283">
        <v>1540.9580000000001</v>
      </c>
      <c r="G14" s="284">
        <f>('[2]agregiranje denarsko'!DU12)/1000</f>
        <v>1489.346</v>
      </c>
      <c r="H14" s="282">
        <v>12851.942999999999</v>
      </c>
      <c r="I14" s="283">
        <f>('[2]agregiranje klauzula'!DL12)/1000</f>
        <v>12636.959000000001</v>
      </c>
      <c r="J14" s="283">
        <v>844.59100000000001</v>
      </c>
      <c r="K14" s="284">
        <f>('[2]agregiranje klauzula'!DU12)/1000</f>
        <v>858.33100000000002</v>
      </c>
      <c r="L14" s="285">
        <v>13260.894</v>
      </c>
      <c r="M14" s="283">
        <f>('[2]agregiranje devizno'!DL12)/1000</f>
        <v>13822.444</v>
      </c>
      <c r="N14" s="283">
        <v>879.59199999999998</v>
      </c>
      <c r="O14" s="286">
        <f>('[2]agregiranje devizno'!DU12)/1000</f>
        <v>764.79899999999998</v>
      </c>
      <c r="P14" s="280">
        <f t="shared" si="1"/>
        <v>41501.801999999996</v>
      </c>
      <c r="Q14" s="276">
        <f t="shared" si="1"/>
        <v>42922.64</v>
      </c>
      <c r="R14" s="276">
        <f t="shared" si="1"/>
        <v>3265.1410000000001</v>
      </c>
      <c r="S14" s="281">
        <f t="shared" si="1"/>
        <v>3112.4760000000001</v>
      </c>
    </row>
    <row r="15" spans="1:19">
      <c r="A15" s="219"/>
      <c r="B15" s="219"/>
      <c r="C15" s="204" t="s">
        <v>134</v>
      </c>
      <c r="D15" s="282">
        <v>950.09500000000003</v>
      </c>
      <c r="E15" s="283">
        <f>('[2]agregiranje denarsko'!DL13)/1000</f>
        <v>880.149</v>
      </c>
      <c r="F15" s="283">
        <v>154.57499999999999</v>
      </c>
      <c r="G15" s="284">
        <f>('[2]agregiranje denarsko'!DU13)/1000</f>
        <v>146.61099999999999</v>
      </c>
      <c r="H15" s="282">
        <v>1324.0809999999999</v>
      </c>
      <c r="I15" s="283">
        <f>('[2]agregiranje klauzula'!DL13)/1000</f>
        <v>1245.1379999999999</v>
      </c>
      <c r="J15" s="283">
        <v>54.991999999999997</v>
      </c>
      <c r="K15" s="284">
        <f>('[2]agregiranje klauzula'!DU13)/1000</f>
        <v>53.145000000000003</v>
      </c>
      <c r="L15" s="285">
        <v>1602.229</v>
      </c>
      <c r="M15" s="283">
        <f>('[2]agregiranje devizno'!DL13)/1000</f>
        <v>1344.3820000000001</v>
      </c>
      <c r="N15" s="283">
        <v>285.976</v>
      </c>
      <c r="O15" s="286">
        <f>('[2]agregiranje devizno'!DU13)/1000</f>
        <v>273.42500000000001</v>
      </c>
      <c r="P15" s="280">
        <f t="shared" si="1"/>
        <v>3876.4049999999997</v>
      </c>
      <c r="Q15" s="276">
        <f t="shared" si="1"/>
        <v>3469.6689999999999</v>
      </c>
      <c r="R15" s="276">
        <f t="shared" si="1"/>
        <v>495.54300000000001</v>
      </c>
      <c r="S15" s="281">
        <f t="shared" si="1"/>
        <v>473.18100000000004</v>
      </c>
    </row>
    <row r="16" spans="1:19" ht="25.5">
      <c r="A16" s="219"/>
      <c r="B16" s="219"/>
      <c r="C16" s="204" t="s">
        <v>135</v>
      </c>
      <c r="D16" s="282">
        <v>3317.8150000000001</v>
      </c>
      <c r="E16" s="283">
        <f>('[2]agregiranje denarsko'!DL14)/1000</f>
        <v>3737.768</v>
      </c>
      <c r="F16" s="283">
        <v>243.87200000000001</v>
      </c>
      <c r="G16" s="284">
        <f>('[2]agregiranje denarsko'!DU14)/1000</f>
        <v>242.64099999999999</v>
      </c>
      <c r="H16" s="282">
        <v>2658.5259999999998</v>
      </c>
      <c r="I16" s="283">
        <f>('[2]agregiranje klauzula'!DL14)/1000</f>
        <v>2702.866</v>
      </c>
      <c r="J16" s="283">
        <v>153.81200000000001</v>
      </c>
      <c r="K16" s="284">
        <f>('[2]agregiranje klauzula'!DU14)/1000</f>
        <v>189.328</v>
      </c>
      <c r="L16" s="285">
        <v>2693.3960000000002</v>
      </c>
      <c r="M16" s="283">
        <f>('[2]agregiranje devizno'!DL14)/1000</f>
        <v>2685.0410000000002</v>
      </c>
      <c r="N16" s="283">
        <v>195.31700000000001</v>
      </c>
      <c r="O16" s="286">
        <f>('[2]agregiranje devizno'!DU14)/1000</f>
        <v>196.625</v>
      </c>
      <c r="P16" s="280">
        <f t="shared" si="1"/>
        <v>8669.737000000001</v>
      </c>
      <c r="Q16" s="276">
        <f t="shared" si="1"/>
        <v>9125.6749999999993</v>
      </c>
      <c r="R16" s="276">
        <f t="shared" si="1"/>
        <v>593.00099999999998</v>
      </c>
      <c r="S16" s="281">
        <f t="shared" si="1"/>
        <v>628.59400000000005</v>
      </c>
    </row>
    <row r="17" spans="1:19">
      <c r="A17" s="219"/>
      <c r="B17" s="219"/>
      <c r="C17" s="204" t="s">
        <v>136</v>
      </c>
      <c r="D17" s="282">
        <v>24784.185000000001</v>
      </c>
      <c r="E17" s="283">
        <f>('[2]agregiranje denarsko'!DL15)/1000</f>
        <v>28840.462</v>
      </c>
      <c r="F17" s="283">
        <v>36.674999999999997</v>
      </c>
      <c r="G17" s="284">
        <f>('[2]agregiranje denarsko'!DU15)/1000</f>
        <v>63.207999999999998</v>
      </c>
      <c r="H17" s="282">
        <v>4434.2889999999998</v>
      </c>
      <c r="I17" s="283">
        <f>('[2]agregiranje klauzula'!DL15)/1000</f>
        <v>4550.3140000000003</v>
      </c>
      <c r="J17" s="283">
        <v>59.542000000000002</v>
      </c>
      <c r="K17" s="284">
        <f>('[2]agregiranje klauzula'!DU15)/1000</f>
        <v>64.179000000000002</v>
      </c>
      <c r="L17" s="285">
        <v>29092.911</v>
      </c>
      <c r="M17" s="283">
        <f>('[2]agregiranje devizno'!DL15)/1000</f>
        <v>30513.37</v>
      </c>
      <c r="N17" s="283">
        <v>283.608</v>
      </c>
      <c r="O17" s="286">
        <f>('[2]agregiranje devizno'!DU15)/1000</f>
        <v>298.22500000000002</v>
      </c>
      <c r="P17" s="280">
        <f t="shared" si="1"/>
        <v>58311.385000000002</v>
      </c>
      <c r="Q17" s="276">
        <f t="shared" si="1"/>
        <v>63904.145999999993</v>
      </c>
      <c r="R17" s="276">
        <f t="shared" si="1"/>
        <v>379.82499999999999</v>
      </c>
      <c r="S17" s="281">
        <f t="shared" si="1"/>
        <v>425.61200000000002</v>
      </c>
    </row>
    <row r="18" spans="1:19" ht="25.5">
      <c r="A18" s="219"/>
      <c r="B18" s="219"/>
      <c r="C18" s="204" t="s">
        <v>137</v>
      </c>
      <c r="D18" s="282">
        <v>3736.72</v>
      </c>
      <c r="E18" s="283">
        <f>('[2]agregiranje denarsko'!DL16)/1000</f>
        <v>4107.6750000000002</v>
      </c>
      <c r="F18" s="283">
        <v>421.82100000000003</v>
      </c>
      <c r="G18" s="284">
        <f>('[2]agregiranje denarsko'!DU16)/1000</f>
        <v>550.82399999999996</v>
      </c>
      <c r="H18" s="282">
        <v>1405.7</v>
      </c>
      <c r="I18" s="283">
        <f>('[2]agregiranje klauzula'!DL16)/1000</f>
        <v>2334.971</v>
      </c>
      <c r="J18" s="283">
        <v>145.34800000000001</v>
      </c>
      <c r="K18" s="284">
        <f>('[2]agregiranje klauzula'!DU16)/1000</f>
        <v>308.22199999999998</v>
      </c>
      <c r="L18" s="285">
        <v>2496.3809999999999</v>
      </c>
      <c r="M18" s="283">
        <f>('[2]agregiranje devizno'!DL16)/1000</f>
        <v>2337.2570000000001</v>
      </c>
      <c r="N18" s="283">
        <v>151.48400000000001</v>
      </c>
      <c r="O18" s="286">
        <f>('[2]agregiranje devizno'!DU16)/1000</f>
        <v>191.119</v>
      </c>
      <c r="P18" s="280">
        <f t="shared" si="1"/>
        <v>7638.8009999999995</v>
      </c>
      <c r="Q18" s="276">
        <f t="shared" si="1"/>
        <v>8779.9030000000002</v>
      </c>
      <c r="R18" s="276">
        <f t="shared" si="1"/>
        <v>718.65300000000013</v>
      </c>
      <c r="S18" s="281">
        <f t="shared" si="1"/>
        <v>1050.165</v>
      </c>
    </row>
    <row r="19" spans="1:19" ht="38.25">
      <c r="A19" s="219"/>
      <c r="B19" s="219"/>
      <c r="C19" s="204" t="s">
        <v>138</v>
      </c>
      <c r="D19" s="282">
        <v>1271.654</v>
      </c>
      <c r="E19" s="283">
        <f>('[2]agregiranje denarsko'!DL17)/1000</f>
        <v>3829.835</v>
      </c>
      <c r="F19" s="283">
        <v>2.9710000000000001</v>
      </c>
      <c r="G19" s="284">
        <f>('[2]agregiranje denarsko'!DU17)/1000</f>
        <v>2.8290000000000002</v>
      </c>
      <c r="H19" s="282">
        <v>12082.08</v>
      </c>
      <c r="I19" s="283">
        <f>('[2]agregiranje klauzula'!DL17)/1000</f>
        <v>8811.0959999999995</v>
      </c>
      <c r="J19" s="283">
        <v>0.29599999999999999</v>
      </c>
      <c r="K19" s="284">
        <f>('[2]agregiranje klauzula'!DU17)/1000</f>
        <v>0.40500000000000003</v>
      </c>
      <c r="L19" s="285">
        <v>494.089</v>
      </c>
      <c r="M19" s="283">
        <f>('[2]agregiranje devizno'!DL17)/1000</f>
        <v>497.98</v>
      </c>
      <c r="N19" s="283">
        <v>0.46800000000000003</v>
      </c>
      <c r="O19" s="286">
        <f>('[2]agregiranje devizno'!DU17)/1000</f>
        <v>0.217</v>
      </c>
      <c r="P19" s="280">
        <f t="shared" si="1"/>
        <v>13847.823</v>
      </c>
      <c r="Q19" s="276">
        <f t="shared" si="1"/>
        <v>13138.911</v>
      </c>
      <c r="R19" s="276">
        <f t="shared" si="1"/>
        <v>3.7349999999999999</v>
      </c>
      <c r="S19" s="281">
        <f t="shared" si="1"/>
        <v>3.4510000000000001</v>
      </c>
    </row>
    <row r="20" spans="1:19">
      <c r="A20" s="219"/>
      <c r="B20" s="219"/>
      <c r="C20" s="204" t="s">
        <v>139</v>
      </c>
      <c r="D20" s="282">
        <v>431.10500000000002</v>
      </c>
      <c r="E20" s="283">
        <f>('[2]agregiranje denarsko'!DL18)/1000</f>
        <v>415.20499999999998</v>
      </c>
      <c r="F20" s="283">
        <v>5.67</v>
      </c>
      <c r="G20" s="284">
        <f>('[2]agregiranje denarsko'!DU18)/1000</f>
        <v>8.8889999999999993</v>
      </c>
      <c r="H20" s="282">
        <v>414.072</v>
      </c>
      <c r="I20" s="283">
        <f>('[2]agregiranje klauzula'!DL18)/1000</f>
        <v>350.82600000000002</v>
      </c>
      <c r="J20" s="283">
        <v>4.0430000000000001</v>
      </c>
      <c r="K20" s="284">
        <f>('[2]agregiranje klauzula'!DU18)/1000</f>
        <v>3.6859999999999999</v>
      </c>
      <c r="L20" s="285">
        <v>337.072</v>
      </c>
      <c r="M20" s="283">
        <f>('[2]agregiranje devizno'!DL18)/1000</f>
        <v>355.471</v>
      </c>
      <c r="N20" s="283">
        <v>1.591</v>
      </c>
      <c r="O20" s="286">
        <f>('[2]agregiranje devizno'!DU18)/1000</f>
        <v>4.1280000000000001</v>
      </c>
      <c r="P20" s="280">
        <f t="shared" si="1"/>
        <v>1182.249</v>
      </c>
      <c r="Q20" s="276">
        <f t="shared" si="1"/>
        <v>1121.502</v>
      </c>
      <c r="R20" s="276">
        <f t="shared" si="1"/>
        <v>11.304</v>
      </c>
      <c r="S20" s="281">
        <f t="shared" si="1"/>
        <v>16.702999999999999</v>
      </c>
    </row>
    <row r="21" spans="1:19">
      <c r="A21" s="219"/>
      <c r="B21" s="219"/>
      <c r="C21" s="204" t="s">
        <v>140</v>
      </c>
      <c r="D21" s="282">
        <v>268.71100000000001</v>
      </c>
      <c r="E21" s="283">
        <f>('[2]agregiranje denarsko'!DL19)/1000</f>
        <v>230.11099999999999</v>
      </c>
      <c r="F21" s="283">
        <v>12.605</v>
      </c>
      <c r="G21" s="284">
        <f>('[2]agregiranje denarsko'!DU19)/1000</f>
        <v>9.7780000000000005</v>
      </c>
      <c r="H21" s="282">
        <v>293.697</v>
      </c>
      <c r="I21" s="283">
        <f>('[2]agregiranje klauzula'!DL19)/1000</f>
        <v>315.58800000000002</v>
      </c>
      <c r="J21" s="283">
        <v>13.641</v>
      </c>
      <c r="K21" s="284">
        <f>('[2]agregiranje klauzula'!DU19)/1000</f>
        <v>14.837</v>
      </c>
      <c r="L21" s="285">
        <v>414.73899999999998</v>
      </c>
      <c r="M21" s="283">
        <f>('[2]agregiranje devizno'!DL19)/1000</f>
        <v>402.40899999999999</v>
      </c>
      <c r="N21" s="283">
        <v>6.2240000000000002</v>
      </c>
      <c r="O21" s="286">
        <f>('[2]agregiranje devizno'!DU19)/1000</f>
        <v>3.8639999999999999</v>
      </c>
      <c r="P21" s="280">
        <f t="shared" si="1"/>
        <v>977.14699999999993</v>
      </c>
      <c r="Q21" s="276">
        <f t="shared" si="1"/>
        <v>948.10800000000006</v>
      </c>
      <c r="R21" s="276">
        <f t="shared" si="1"/>
        <v>32.47</v>
      </c>
      <c r="S21" s="281">
        <f t="shared" si="1"/>
        <v>28.479000000000003</v>
      </c>
    </row>
    <row r="22" spans="1:19" ht="25.5">
      <c r="A22" s="219"/>
      <c r="B22" s="219"/>
      <c r="C22" s="204" t="s">
        <v>141</v>
      </c>
      <c r="D22" s="282">
        <v>589.92899999999997</v>
      </c>
      <c r="E22" s="283">
        <f>('[2]agregiranje denarsko'!DL20)/1000</f>
        <v>580.62</v>
      </c>
      <c r="F22" s="283">
        <v>97.215999999999994</v>
      </c>
      <c r="G22" s="284">
        <f>('[2]agregiranje denarsko'!DU20)/1000</f>
        <v>84.531000000000006</v>
      </c>
      <c r="H22" s="282">
        <v>830.12900000000002</v>
      </c>
      <c r="I22" s="283">
        <f>('[2]agregiranje klauzula'!DL20)/1000</f>
        <v>886.35799999999995</v>
      </c>
      <c r="J22" s="283">
        <v>44.784999999999997</v>
      </c>
      <c r="K22" s="284">
        <f>('[2]agregiranje klauzula'!DU20)/1000</f>
        <v>61.008000000000003</v>
      </c>
      <c r="L22" s="285">
        <v>315.98599999999999</v>
      </c>
      <c r="M22" s="283">
        <f>('[2]agregiranje devizno'!DL20)/1000</f>
        <v>505.887</v>
      </c>
      <c r="N22" s="283">
        <v>26.558</v>
      </c>
      <c r="O22" s="286">
        <f>('[2]agregiranje devizno'!DU20)/1000</f>
        <v>31.105</v>
      </c>
      <c r="P22" s="280">
        <f t="shared" si="1"/>
        <v>1736.0439999999999</v>
      </c>
      <c r="Q22" s="276">
        <f t="shared" si="1"/>
        <v>1972.865</v>
      </c>
      <c r="R22" s="276">
        <f t="shared" si="1"/>
        <v>168.55899999999997</v>
      </c>
      <c r="S22" s="281">
        <f t="shared" si="1"/>
        <v>176.64400000000001</v>
      </c>
    </row>
    <row r="23" spans="1:19">
      <c r="A23" s="219"/>
      <c r="B23" s="219"/>
      <c r="C23" s="204" t="s">
        <v>142</v>
      </c>
      <c r="D23" s="282">
        <v>0.877</v>
      </c>
      <c r="E23" s="283">
        <f>('[2]agregiranje denarsko'!DL21)/1000</f>
        <v>2.0859999999999999</v>
      </c>
      <c r="F23" s="283">
        <v>1.7999999999999999E-2</v>
      </c>
      <c r="G23" s="284">
        <f>('[2]agregiranje denarsko'!DU21)/1000</f>
        <v>4.2000000000000003E-2</v>
      </c>
      <c r="H23" s="282">
        <v>0.21299999999999999</v>
      </c>
      <c r="I23" s="283">
        <f>('[2]agregiranje klauzula'!DL21)/1000</f>
        <v>0.30599999999999999</v>
      </c>
      <c r="J23" s="283">
        <v>2E-3</v>
      </c>
      <c r="K23" s="284">
        <f>('[2]agregiranje klauzula'!DU21)/1000</f>
        <v>8.9999999999999993E-3</v>
      </c>
      <c r="L23" s="285">
        <v>4.7480000000000002</v>
      </c>
      <c r="M23" s="283">
        <f>('[2]agregiranje devizno'!DL21)/1000</f>
        <v>0.58699999999999997</v>
      </c>
      <c r="N23" s="283">
        <v>0.01</v>
      </c>
      <c r="O23" s="286">
        <f>('[2]agregiranje devizno'!DU21)/1000</f>
        <v>6.0000000000000001E-3</v>
      </c>
      <c r="P23" s="280">
        <f t="shared" si="1"/>
        <v>5.8380000000000001</v>
      </c>
      <c r="Q23" s="276">
        <f t="shared" si="1"/>
        <v>2.9790000000000001</v>
      </c>
      <c r="R23" s="276">
        <f t="shared" si="1"/>
        <v>0.03</v>
      </c>
      <c r="S23" s="281">
        <f t="shared" si="1"/>
        <v>5.7000000000000002E-2</v>
      </c>
    </row>
    <row r="24" spans="1:19" ht="26.25" thickBot="1">
      <c r="A24" s="219"/>
      <c r="B24" s="219"/>
      <c r="C24" s="205" t="s">
        <v>143</v>
      </c>
      <c r="D24" s="282">
        <v>0.19700000000000001</v>
      </c>
      <c r="E24" s="283">
        <f>('[2]agregiranje denarsko'!DL22)/1000</f>
        <v>1.8660000000000001</v>
      </c>
      <c r="F24" s="283">
        <v>2.3E-2</v>
      </c>
      <c r="G24" s="284">
        <f>('[2]agregiranje denarsko'!DU22)/1000</f>
        <v>2E-3</v>
      </c>
      <c r="H24" s="282">
        <v>0</v>
      </c>
      <c r="I24" s="283">
        <f>('[2]agregiranje klauzula'!DL22)/1000</f>
        <v>0</v>
      </c>
      <c r="J24" s="283">
        <v>0</v>
      </c>
      <c r="K24" s="284">
        <f>('[2]agregiranje klauzula'!DU22)/1000</f>
        <v>0</v>
      </c>
      <c r="L24" s="285">
        <v>40.088999999999999</v>
      </c>
      <c r="M24" s="283">
        <f>('[2]agregiranje devizno'!DL22)/1000</f>
        <v>38.203000000000003</v>
      </c>
      <c r="N24" s="283">
        <v>40.076999999999998</v>
      </c>
      <c r="O24" s="286">
        <f>('[2]agregiranje devizno'!DU22)/1000</f>
        <v>38.195</v>
      </c>
      <c r="P24" s="280">
        <f t="shared" si="1"/>
        <v>40.286000000000001</v>
      </c>
      <c r="Q24" s="276">
        <f t="shared" si="1"/>
        <v>40.069000000000003</v>
      </c>
      <c r="R24" s="276">
        <f t="shared" si="1"/>
        <v>40.1</v>
      </c>
      <c r="S24" s="281">
        <f t="shared" si="1"/>
        <v>38.197000000000003</v>
      </c>
    </row>
    <row r="25" spans="1:19" ht="13.5" thickBot="1">
      <c r="A25" s="219"/>
      <c r="B25" s="219"/>
      <c r="C25" s="227" t="s">
        <v>144</v>
      </c>
      <c r="D25" s="231">
        <f>D26+D27+D28+D29+D30+D31</f>
        <v>51219.731</v>
      </c>
      <c r="E25" s="229">
        <f t="shared" ref="E25:S25" si="2">E26+E27+E28+E29+E30+E31</f>
        <v>52638.962999999996</v>
      </c>
      <c r="F25" s="229">
        <f t="shared" si="2"/>
        <v>4304.9829999999993</v>
      </c>
      <c r="G25" s="287">
        <f t="shared" si="2"/>
        <v>4464.7230000000009</v>
      </c>
      <c r="H25" s="231">
        <f t="shared" si="2"/>
        <v>24897.177000000003</v>
      </c>
      <c r="I25" s="229">
        <f t="shared" si="2"/>
        <v>24747.832000000002</v>
      </c>
      <c r="J25" s="229">
        <f t="shared" si="2"/>
        <v>1158.0539999999999</v>
      </c>
      <c r="K25" s="287">
        <f t="shared" si="2"/>
        <v>1166.577</v>
      </c>
      <c r="L25" s="230">
        <f t="shared" si="2"/>
        <v>4456.076</v>
      </c>
      <c r="M25" s="229">
        <f t="shared" si="2"/>
        <v>4671.8600000000006</v>
      </c>
      <c r="N25" s="229">
        <f t="shared" si="2"/>
        <v>397.32599999999996</v>
      </c>
      <c r="O25" s="288">
        <f t="shared" si="2"/>
        <v>451.46499999999997</v>
      </c>
      <c r="P25" s="228">
        <f t="shared" si="2"/>
        <v>80572.984000000011</v>
      </c>
      <c r="Q25" s="229">
        <f t="shared" si="2"/>
        <v>82058.654999999984</v>
      </c>
      <c r="R25" s="229">
        <f t="shared" si="2"/>
        <v>5860.3629999999994</v>
      </c>
      <c r="S25" s="232">
        <f t="shared" si="2"/>
        <v>6082.7649999999994</v>
      </c>
    </row>
    <row r="26" spans="1:19" ht="25.5">
      <c r="A26" s="219"/>
      <c r="B26" s="219"/>
      <c r="C26" s="233" t="s">
        <v>145</v>
      </c>
      <c r="D26" s="275">
        <v>1587.329</v>
      </c>
      <c r="E26" s="276">
        <f>('[2]agregiranje denarsko'!$DL$23+'[2]agregiranje denarsko'!$DL$24)/1000</f>
        <v>1609.731</v>
      </c>
      <c r="F26" s="276">
        <v>128.24700000000001</v>
      </c>
      <c r="G26" s="277">
        <f>('[2]agregiranje denarsko'!$DU$23+'[2]agregiranje denarsko'!$DU$24)/1000</f>
        <v>124.922</v>
      </c>
      <c r="H26" s="275">
        <v>12328.968999999999</v>
      </c>
      <c r="I26" s="276">
        <f>('[2]agregiranje klauzula'!$DL$23+'[2]agregiranje klauzula'!$DL$24)/1000</f>
        <v>12711.695</v>
      </c>
      <c r="J26" s="276">
        <v>316.447</v>
      </c>
      <c r="K26" s="277">
        <f>('[2]agregiranje klauzula'!$DU$23+'[2]agregiranje klauzula'!$DU$24)/1000</f>
        <v>343.71800000000002</v>
      </c>
      <c r="L26" s="278">
        <v>1950.0129999999999</v>
      </c>
      <c r="M26" s="276">
        <f>('[2]agregiranje devizno'!$DL$23+'[2]agregiranje devizno'!$DL$24)/1000</f>
        <v>2089.6970000000001</v>
      </c>
      <c r="N26" s="276">
        <v>100.249</v>
      </c>
      <c r="O26" s="279">
        <f>('[2]agregiranje devizno'!$DU$23+'[2]agregiranje devizno'!$DU$24)/1000</f>
        <v>126.057</v>
      </c>
      <c r="P26" s="280">
        <f>D26+H26+L26</f>
        <v>15866.310999999998</v>
      </c>
      <c r="Q26" s="276">
        <f>E26+I26+M26</f>
        <v>16411.123</v>
      </c>
      <c r="R26" s="276">
        <f>F26+J26+N26</f>
        <v>544.94299999999998</v>
      </c>
      <c r="S26" s="281">
        <f>G26+K26+O26</f>
        <v>594.697</v>
      </c>
    </row>
    <row r="27" spans="1:19">
      <c r="A27" s="219"/>
      <c r="B27" s="219"/>
      <c r="C27" s="204" t="s">
        <v>112</v>
      </c>
      <c r="D27" s="282">
        <v>16980.719000000001</v>
      </c>
      <c r="E27" s="283">
        <f>('[2]agregiranje denarsko'!DL25)/1000</f>
        <v>18318.087</v>
      </c>
      <c r="F27" s="283">
        <v>1762.6849999999999</v>
      </c>
      <c r="G27" s="284">
        <f>('[2]agregiranje denarsko'!DU25)/1000</f>
        <v>1970.4059999999999</v>
      </c>
      <c r="H27" s="282">
        <v>8526.6910000000007</v>
      </c>
      <c r="I27" s="283">
        <f>('[2]agregiranje klauzula'!DL25)/1000</f>
        <v>8220.5419999999995</v>
      </c>
      <c r="J27" s="283">
        <v>644.59500000000003</v>
      </c>
      <c r="K27" s="284">
        <f>('[2]agregiranje klauzula'!DU25)/1000</f>
        <v>666.346</v>
      </c>
      <c r="L27" s="285">
        <v>1149.925</v>
      </c>
      <c r="M27" s="283">
        <f>('[2]agregiranje devizno'!DL25)/1000</f>
        <v>1188.4929999999999</v>
      </c>
      <c r="N27" s="283">
        <v>161.154</v>
      </c>
      <c r="O27" s="286">
        <f>('[2]agregiranje devizno'!DU25)/1000</f>
        <v>184.45099999999999</v>
      </c>
      <c r="P27" s="280">
        <f t="shared" ref="P27:S32" si="3">D27+H27+L27</f>
        <v>26657.335000000003</v>
      </c>
      <c r="Q27" s="276">
        <f t="shared" si="3"/>
        <v>27727.121999999999</v>
      </c>
      <c r="R27" s="276">
        <f t="shared" si="3"/>
        <v>2568.4339999999997</v>
      </c>
      <c r="S27" s="281">
        <f t="shared" si="3"/>
        <v>2821.203</v>
      </c>
    </row>
    <row r="28" spans="1:19">
      <c r="A28" s="219"/>
      <c r="B28" s="219"/>
      <c r="C28" s="204" t="s">
        <v>113</v>
      </c>
      <c r="D28" s="282">
        <v>8711.5310000000009</v>
      </c>
      <c r="E28" s="283">
        <f>('[2]agregiranje denarsko'!DL26)/1000</f>
        <v>9019.0910000000003</v>
      </c>
      <c r="F28" s="283">
        <v>534.91399999999999</v>
      </c>
      <c r="G28" s="284">
        <f>('[2]agregiranje denarsko'!DU26)/1000</f>
        <v>518.93799999999999</v>
      </c>
      <c r="H28" s="282">
        <v>8.0000000000000002E-3</v>
      </c>
      <c r="I28" s="283">
        <f>('[2]agregiranje klauzula'!DL26)/1000</f>
        <v>0</v>
      </c>
      <c r="J28" s="283">
        <v>2E-3</v>
      </c>
      <c r="K28" s="284">
        <f>('[2]agregiranje klauzula'!DU26)/1000</f>
        <v>0</v>
      </c>
      <c r="L28" s="285">
        <v>0.41099999999999998</v>
      </c>
      <c r="M28" s="283">
        <f>('[2]agregiranje devizno'!DL26)/1000</f>
        <v>0.23400000000000001</v>
      </c>
      <c r="N28" s="283">
        <v>6.0000000000000001E-3</v>
      </c>
      <c r="O28" s="286">
        <f>('[2]agregiranje devizno'!DU26)/1000</f>
        <v>9.6000000000000002E-2</v>
      </c>
      <c r="P28" s="280">
        <f t="shared" si="3"/>
        <v>8711.9500000000007</v>
      </c>
      <c r="Q28" s="276">
        <f t="shared" si="3"/>
        <v>9019.3250000000007</v>
      </c>
      <c r="R28" s="276">
        <f t="shared" si="3"/>
        <v>534.92199999999991</v>
      </c>
      <c r="S28" s="281">
        <f t="shared" si="3"/>
        <v>519.03399999999999</v>
      </c>
    </row>
    <row r="29" spans="1:19">
      <c r="A29" s="219"/>
      <c r="B29" s="219"/>
      <c r="C29" s="204" t="s">
        <v>114</v>
      </c>
      <c r="D29" s="282">
        <v>23209.38</v>
      </c>
      <c r="E29" s="283">
        <f>('[2]agregiranje denarsko'!DL27)/1000</f>
        <v>23247.844000000001</v>
      </c>
      <c r="F29" s="283">
        <v>1706.4290000000001</v>
      </c>
      <c r="G29" s="284">
        <f>('[2]agregiranje denarsko'!DU27)/1000</f>
        <v>1718.0050000000001</v>
      </c>
      <c r="H29" s="282">
        <v>0</v>
      </c>
      <c r="I29" s="283">
        <f>('[2]agregiranje klauzula'!DL27)/1000</f>
        <v>0</v>
      </c>
      <c r="J29" s="283">
        <v>0</v>
      </c>
      <c r="K29" s="284">
        <f>('[2]agregiranje klauzula'!DU27)/1000</f>
        <v>0</v>
      </c>
      <c r="L29" s="285">
        <v>391.53399999999999</v>
      </c>
      <c r="M29" s="283">
        <f>('[2]agregiranje devizno'!DL27)/1000</f>
        <v>393.31799999999998</v>
      </c>
      <c r="N29" s="283">
        <v>37.83</v>
      </c>
      <c r="O29" s="286">
        <f>('[2]agregiranje devizno'!DU27)/1000</f>
        <v>34.195</v>
      </c>
      <c r="P29" s="280">
        <f t="shared" si="3"/>
        <v>23600.914000000001</v>
      </c>
      <c r="Q29" s="276">
        <f t="shared" si="3"/>
        <v>23641.162</v>
      </c>
      <c r="R29" s="276">
        <f t="shared" si="3"/>
        <v>1744.259</v>
      </c>
      <c r="S29" s="281">
        <f t="shared" si="3"/>
        <v>1752.2</v>
      </c>
    </row>
    <row r="30" spans="1:19">
      <c r="A30" s="219"/>
      <c r="B30" s="219"/>
      <c r="C30" s="204" t="s">
        <v>115</v>
      </c>
      <c r="D30" s="282">
        <v>291.685</v>
      </c>
      <c r="E30" s="283">
        <f>('[2]agregiranje denarsko'!DL28)/1000</f>
        <v>275.90600000000001</v>
      </c>
      <c r="F30" s="283">
        <v>63.771999999999998</v>
      </c>
      <c r="G30" s="284">
        <f>('[2]agregiranje denarsko'!DU28)/1000</f>
        <v>54.750999999999998</v>
      </c>
      <c r="H30" s="282">
        <v>3666.5610000000001</v>
      </c>
      <c r="I30" s="283">
        <f>('[2]agregiranje klauzula'!DL28)/1000</f>
        <v>3543.0880000000002</v>
      </c>
      <c r="J30" s="283">
        <v>108.449</v>
      </c>
      <c r="K30" s="284">
        <f>('[2]agregiranje klauzula'!DU28)/1000</f>
        <v>117.55800000000001</v>
      </c>
      <c r="L30" s="285">
        <v>575.14</v>
      </c>
      <c r="M30" s="283">
        <f>('[2]agregiranje devizno'!DL28)/1000</f>
        <v>558.649</v>
      </c>
      <c r="N30" s="283">
        <v>55.003</v>
      </c>
      <c r="O30" s="286">
        <f>('[2]agregiranje devizno'!DU28)/1000</f>
        <v>64.409000000000006</v>
      </c>
      <c r="P30" s="280">
        <f t="shared" si="3"/>
        <v>4533.3860000000004</v>
      </c>
      <c r="Q30" s="276">
        <f t="shared" si="3"/>
        <v>4377.643</v>
      </c>
      <c r="R30" s="276">
        <f t="shared" si="3"/>
        <v>227.22399999999999</v>
      </c>
      <c r="S30" s="281">
        <f t="shared" si="3"/>
        <v>236.71800000000002</v>
      </c>
    </row>
    <row r="31" spans="1:19" ht="13.5" thickBot="1">
      <c r="A31" s="219"/>
      <c r="B31" s="219"/>
      <c r="C31" s="205" t="s">
        <v>116</v>
      </c>
      <c r="D31" s="282">
        <v>439.08699999999999</v>
      </c>
      <c r="E31" s="283">
        <f>('[2]agregiranje denarsko'!DL29)/1000</f>
        <v>168.304</v>
      </c>
      <c r="F31" s="289">
        <v>108.93600000000001</v>
      </c>
      <c r="G31" s="284">
        <f>('[2]agregiranje denarsko'!DU29)/1000</f>
        <v>77.700999999999993</v>
      </c>
      <c r="H31" s="282">
        <v>374.94799999999998</v>
      </c>
      <c r="I31" s="283">
        <f>('[2]agregiranje klauzula'!DL29)/1000</f>
        <v>272.50700000000001</v>
      </c>
      <c r="J31" s="283">
        <v>88.561000000000007</v>
      </c>
      <c r="K31" s="284">
        <f>('[2]agregiranje klauzula'!DU29)/1000</f>
        <v>38.954999999999998</v>
      </c>
      <c r="L31" s="285">
        <v>389.053</v>
      </c>
      <c r="M31" s="283">
        <f>('[2]agregiranje devizno'!DL29)/1000</f>
        <v>441.46899999999999</v>
      </c>
      <c r="N31" s="283">
        <v>43.084000000000003</v>
      </c>
      <c r="O31" s="286">
        <f>('[2]agregiranje devizno'!DU29)/1000</f>
        <v>42.256999999999998</v>
      </c>
      <c r="P31" s="280">
        <f t="shared" si="3"/>
        <v>1203.088</v>
      </c>
      <c r="Q31" s="276">
        <f t="shared" si="3"/>
        <v>882.28</v>
      </c>
      <c r="R31" s="276">
        <f t="shared" si="3"/>
        <v>240.58100000000002</v>
      </c>
      <c r="S31" s="281">
        <f t="shared" si="3"/>
        <v>158.91299999999998</v>
      </c>
    </row>
    <row r="32" spans="1:19" ht="13.5" thickBot="1">
      <c r="A32" s="219"/>
      <c r="B32" s="219"/>
      <c r="C32" s="260" t="s">
        <v>146</v>
      </c>
      <c r="D32" s="290">
        <v>1500.6890000000001</v>
      </c>
      <c r="E32" s="291">
        <f>('[2]agregiranje denarsko'!$DL$33+'[2]agregiranje denarsko'!$DL$32+'[2]agregiranje denarsko'!$DL$31+'[2]agregiranje denarsko'!$DL$30)/1000</f>
        <v>1400.6079999999999</v>
      </c>
      <c r="F32" s="262">
        <v>131.636</v>
      </c>
      <c r="G32" s="292">
        <f>('[2]agregiranje denarsko'!$DU$33+'[2]agregiranje denarsko'!$DU$32+'[2]agregiranje denarsko'!$DU$31+'[2]agregiranje denarsko'!$DU$30)/1000</f>
        <v>133.459</v>
      </c>
      <c r="H32" s="290">
        <v>1740.527</v>
      </c>
      <c r="I32" s="291">
        <f>('[2]agregiranje klauzula'!$DL$33+'[2]agregiranje klauzula'!$DL$32+'[2]agregiranje klauzula'!$DL$31+'[2]agregiranje klauzula'!$DL$30)/1000</f>
        <v>1608.258</v>
      </c>
      <c r="J32" s="291">
        <v>131.91999999999999</v>
      </c>
      <c r="K32" s="292">
        <f>('[2]agregiranje klauzula'!$DU$33+'[2]agregiranje klauzula'!$DU$32+'[2]agregiranje klauzula'!$DU$31+'[2]agregiranje klauzula'!$DU$30)/1000</f>
        <v>126.125</v>
      </c>
      <c r="L32" s="293">
        <v>195.96600000000001</v>
      </c>
      <c r="M32" s="291">
        <f>('[2]agregiranje devizno'!$DL$33+'[2]agregiranje devizno'!$DL$32+'[2]agregiranje devizno'!$DL$31+'[2]agregiranje devizno'!$DL$30)/1000</f>
        <v>267.31599999999997</v>
      </c>
      <c r="N32" s="291">
        <v>16.36</v>
      </c>
      <c r="O32" s="294">
        <f>('[2]agregiranje devizno'!$DU$33+'[2]agregiranje devizno'!$DU$32+'[2]agregiranje devizno'!$DU$31+'[2]agregiranje devizno'!$DU$30)/1000</f>
        <v>16.120999999999999</v>
      </c>
      <c r="P32" s="295">
        <f t="shared" si="3"/>
        <v>3437.1820000000002</v>
      </c>
      <c r="Q32" s="291">
        <f t="shared" si="3"/>
        <v>3276.1819999999998</v>
      </c>
      <c r="R32" s="291">
        <f t="shared" si="3"/>
        <v>279.916</v>
      </c>
      <c r="S32" s="296">
        <f t="shared" si="3"/>
        <v>275.70499999999998</v>
      </c>
    </row>
    <row r="33" spans="1:19" ht="14.25" thickTop="1" thickBot="1">
      <c r="A33" s="219"/>
      <c r="B33" s="219"/>
      <c r="C33" s="267" t="s">
        <v>147</v>
      </c>
      <c r="D33" s="297">
        <f>D32+D25+D19+D17+D9</f>
        <v>129118.63200000001</v>
      </c>
      <c r="E33" s="298">
        <f t="shared" ref="E33:S33" si="4">E32+E25+E19+E17+E9</f>
        <v>138609.54300000001</v>
      </c>
      <c r="F33" s="298">
        <f t="shared" si="4"/>
        <v>10734.942999999999</v>
      </c>
      <c r="G33" s="299">
        <f t="shared" si="4"/>
        <v>10961.470000000001</v>
      </c>
      <c r="H33" s="297">
        <f t="shared" si="4"/>
        <v>80455.664000000004</v>
      </c>
      <c r="I33" s="298">
        <f t="shared" si="4"/>
        <v>77529.429999999993</v>
      </c>
      <c r="J33" s="298">
        <f t="shared" si="4"/>
        <v>4306.3500000000004</v>
      </c>
      <c r="K33" s="299">
        <f t="shared" si="4"/>
        <v>4597.598</v>
      </c>
      <c r="L33" s="297">
        <f t="shared" si="4"/>
        <v>83259.837</v>
      </c>
      <c r="M33" s="298">
        <f t="shared" si="4"/>
        <v>85680.602999999988</v>
      </c>
      <c r="N33" s="298">
        <f t="shared" si="4"/>
        <v>4890.1490000000013</v>
      </c>
      <c r="O33" s="299">
        <f t="shared" si="4"/>
        <v>4834.3370000000004</v>
      </c>
      <c r="P33" s="297">
        <f t="shared" si="4"/>
        <v>292834.13300000003</v>
      </c>
      <c r="Q33" s="298">
        <f t="shared" si="4"/>
        <v>301819.57599999994</v>
      </c>
      <c r="R33" s="298">
        <f t="shared" si="4"/>
        <v>19931.441999999999</v>
      </c>
      <c r="S33" s="300">
        <f t="shared" si="4"/>
        <v>20393.404999999999</v>
      </c>
    </row>
  </sheetData>
  <mergeCells count="18">
    <mergeCell ref="R1:S1"/>
    <mergeCell ref="C3:S3"/>
    <mergeCell ref="F4:G4"/>
    <mergeCell ref="F5:G5"/>
    <mergeCell ref="Q5:S5"/>
    <mergeCell ref="C6:C8"/>
    <mergeCell ref="D6:G6"/>
    <mergeCell ref="H6:K6"/>
    <mergeCell ref="L6:O6"/>
    <mergeCell ref="P6:S6"/>
    <mergeCell ref="P7:Q7"/>
    <mergeCell ref="R7:S7"/>
    <mergeCell ref="D7:E7"/>
    <mergeCell ref="F7:G7"/>
    <mergeCell ref="H7:I7"/>
    <mergeCell ref="J7:K7"/>
    <mergeCell ref="L7:M7"/>
    <mergeCell ref="N7:O7"/>
  </mergeCells>
  <pageMargins left="0.15748031496062992" right="0.15748031496062992" top="0.74803149606299213" bottom="0.74803149606299213" header="0.31496062992125984" footer="0.31496062992125984"/>
  <pageSetup paperSize="9" scale="75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K13"/>
  <sheetViews>
    <sheetView workbookViewId="0"/>
  </sheetViews>
  <sheetFormatPr defaultRowHeight="14.25"/>
  <cols>
    <col min="1" max="1" width="4.28515625" style="302" customWidth="1"/>
    <col min="2" max="2" width="31.7109375" style="302" customWidth="1"/>
    <col min="3" max="3" width="11.28515625" style="302" bestFit="1" customWidth="1"/>
    <col min="4" max="4" width="12" style="302" bestFit="1" customWidth="1"/>
    <col min="5" max="5" width="13.42578125" style="302" bestFit="1" customWidth="1"/>
    <col min="6" max="7" width="11.28515625" style="302" bestFit="1" customWidth="1"/>
    <col min="8" max="8" width="11.5703125" style="302" bestFit="1" customWidth="1"/>
    <col min="9" max="10" width="11.28515625" style="302" bestFit="1" customWidth="1"/>
    <col min="11" max="11" width="11.5703125" style="302" bestFit="1" customWidth="1"/>
    <col min="12" max="242" width="9.140625" style="302"/>
    <col min="243" max="243" width="31.7109375" style="302" customWidth="1"/>
    <col min="244" max="244" width="11.28515625" style="302" bestFit="1" customWidth="1"/>
    <col min="245" max="245" width="12" style="302" bestFit="1" customWidth="1"/>
    <col min="246" max="246" width="13.42578125" style="302" bestFit="1" customWidth="1"/>
    <col min="247" max="248" width="11.28515625" style="302" bestFit="1" customWidth="1"/>
    <col min="249" max="249" width="11.5703125" style="302" bestFit="1" customWidth="1"/>
    <col min="250" max="251" width="11.28515625" style="302" bestFit="1" customWidth="1"/>
    <col min="252" max="252" width="11.5703125" style="302" bestFit="1" customWidth="1"/>
    <col min="253" max="498" width="9.140625" style="302"/>
    <col min="499" max="499" width="31.7109375" style="302" customWidth="1"/>
    <col min="500" max="500" width="11.28515625" style="302" bestFit="1" customWidth="1"/>
    <col min="501" max="501" width="12" style="302" bestFit="1" customWidth="1"/>
    <col min="502" max="502" width="13.42578125" style="302" bestFit="1" customWidth="1"/>
    <col min="503" max="504" width="11.28515625" style="302" bestFit="1" customWidth="1"/>
    <col min="505" max="505" width="11.5703125" style="302" bestFit="1" customWidth="1"/>
    <col min="506" max="507" width="11.28515625" style="302" bestFit="1" customWidth="1"/>
    <col min="508" max="508" width="11.5703125" style="302" bestFit="1" customWidth="1"/>
    <col min="509" max="754" width="9.140625" style="302"/>
    <col min="755" max="755" width="31.7109375" style="302" customWidth="1"/>
    <col min="756" max="756" width="11.28515625" style="302" bestFit="1" customWidth="1"/>
    <col min="757" max="757" width="12" style="302" bestFit="1" customWidth="1"/>
    <col min="758" max="758" width="13.42578125" style="302" bestFit="1" customWidth="1"/>
    <col min="759" max="760" width="11.28515625" style="302" bestFit="1" customWidth="1"/>
    <col min="761" max="761" width="11.5703125" style="302" bestFit="1" customWidth="1"/>
    <col min="762" max="763" width="11.28515625" style="302" bestFit="1" customWidth="1"/>
    <col min="764" max="764" width="11.5703125" style="302" bestFit="1" customWidth="1"/>
    <col min="765" max="1010" width="9.140625" style="302"/>
    <col min="1011" max="1011" width="31.7109375" style="302" customWidth="1"/>
    <col min="1012" max="1012" width="11.28515625" style="302" bestFit="1" customWidth="1"/>
    <col min="1013" max="1013" width="12" style="302" bestFit="1" customWidth="1"/>
    <col min="1014" max="1014" width="13.42578125" style="302" bestFit="1" customWidth="1"/>
    <col min="1015" max="1016" width="11.28515625" style="302" bestFit="1" customWidth="1"/>
    <col min="1017" max="1017" width="11.5703125" style="302" bestFit="1" customWidth="1"/>
    <col min="1018" max="1019" width="11.28515625" style="302" bestFit="1" customWidth="1"/>
    <col min="1020" max="1020" width="11.5703125" style="302" bestFit="1" customWidth="1"/>
    <col min="1021" max="1266" width="9.140625" style="302"/>
    <col min="1267" max="1267" width="31.7109375" style="302" customWidth="1"/>
    <col min="1268" max="1268" width="11.28515625" style="302" bestFit="1" customWidth="1"/>
    <col min="1269" max="1269" width="12" style="302" bestFit="1" customWidth="1"/>
    <col min="1270" max="1270" width="13.42578125" style="302" bestFit="1" customWidth="1"/>
    <col min="1271" max="1272" width="11.28515625" style="302" bestFit="1" customWidth="1"/>
    <col min="1273" max="1273" width="11.5703125" style="302" bestFit="1" customWidth="1"/>
    <col min="1274" max="1275" width="11.28515625" style="302" bestFit="1" customWidth="1"/>
    <col min="1276" max="1276" width="11.5703125" style="302" bestFit="1" customWidth="1"/>
    <col min="1277" max="1522" width="9.140625" style="302"/>
    <col min="1523" max="1523" width="31.7109375" style="302" customWidth="1"/>
    <col min="1524" max="1524" width="11.28515625" style="302" bestFit="1" customWidth="1"/>
    <col min="1525" max="1525" width="12" style="302" bestFit="1" customWidth="1"/>
    <col min="1526" max="1526" width="13.42578125" style="302" bestFit="1" customWidth="1"/>
    <col min="1527" max="1528" width="11.28515625" style="302" bestFit="1" customWidth="1"/>
    <col min="1529" max="1529" width="11.5703125" style="302" bestFit="1" customWidth="1"/>
    <col min="1530" max="1531" width="11.28515625" style="302" bestFit="1" customWidth="1"/>
    <col min="1532" max="1532" width="11.5703125" style="302" bestFit="1" customWidth="1"/>
    <col min="1533" max="1778" width="9.140625" style="302"/>
    <col min="1779" max="1779" width="31.7109375" style="302" customWidth="1"/>
    <col min="1780" max="1780" width="11.28515625" style="302" bestFit="1" customWidth="1"/>
    <col min="1781" max="1781" width="12" style="302" bestFit="1" customWidth="1"/>
    <col min="1782" max="1782" width="13.42578125" style="302" bestFit="1" customWidth="1"/>
    <col min="1783" max="1784" width="11.28515625" style="302" bestFit="1" customWidth="1"/>
    <col min="1785" max="1785" width="11.5703125" style="302" bestFit="1" customWidth="1"/>
    <col min="1786" max="1787" width="11.28515625" style="302" bestFit="1" customWidth="1"/>
    <col min="1788" max="1788" width="11.5703125" style="302" bestFit="1" customWidth="1"/>
    <col min="1789" max="2034" width="9.140625" style="302"/>
    <col min="2035" max="2035" width="31.7109375" style="302" customWidth="1"/>
    <col min="2036" max="2036" width="11.28515625" style="302" bestFit="1" customWidth="1"/>
    <col min="2037" max="2037" width="12" style="302" bestFit="1" customWidth="1"/>
    <col min="2038" max="2038" width="13.42578125" style="302" bestFit="1" customWidth="1"/>
    <col min="2039" max="2040" width="11.28515625" style="302" bestFit="1" customWidth="1"/>
    <col min="2041" max="2041" width="11.5703125" style="302" bestFit="1" customWidth="1"/>
    <col min="2042" max="2043" width="11.28515625" style="302" bestFit="1" customWidth="1"/>
    <col min="2044" max="2044" width="11.5703125" style="302" bestFit="1" customWidth="1"/>
    <col min="2045" max="2290" width="9.140625" style="302"/>
    <col min="2291" max="2291" width="31.7109375" style="302" customWidth="1"/>
    <col min="2292" max="2292" width="11.28515625" style="302" bestFit="1" customWidth="1"/>
    <col min="2293" max="2293" width="12" style="302" bestFit="1" customWidth="1"/>
    <col min="2294" max="2294" width="13.42578125" style="302" bestFit="1" customWidth="1"/>
    <col min="2295" max="2296" width="11.28515625" style="302" bestFit="1" customWidth="1"/>
    <col min="2297" max="2297" width="11.5703125" style="302" bestFit="1" customWidth="1"/>
    <col min="2298" max="2299" width="11.28515625" style="302" bestFit="1" customWidth="1"/>
    <col min="2300" max="2300" width="11.5703125" style="302" bestFit="1" customWidth="1"/>
    <col min="2301" max="2546" width="9.140625" style="302"/>
    <col min="2547" max="2547" width="31.7109375" style="302" customWidth="1"/>
    <col min="2548" max="2548" width="11.28515625" style="302" bestFit="1" customWidth="1"/>
    <col min="2549" max="2549" width="12" style="302" bestFit="1" customWidth="1"/>
    <col min="2550" max="2550" width="13.42578125" style="302" bestFit="1" customWidth="1"/>
    <col min="2551" max="2552" width="11.28515625" style="302" bestFit="1" customWidth="1"/>
    <col min="2553" max="2553" width="11.5703125" style="302" bestFit="1" customWidth="1"/>
    <col min="2554" max="2555" width="11.28515625" style="302" bestFit="1" customWidth="1"/>
    <col min="2556" max="2556" width="11.5703125" style="302" bestFit="1" customWidth="1"/>
    <col min="2557" max="2802" width="9.140625" style="302"/>
    <col min="2803" max="2803" width="31.7109375" style="302" customWidth="1"/>
    <col min="2804" max="2804" width="11.28515625" style="302" bestFit="1" customWidth="1"/>
    <col min="2805" max="2805" width="12" style="302" bestFit="1" customWidth="1"/>
    <col min="2806" max="2806" width="13.42578125" style="302" bestFit="1" customWidth="1"/>
    <col min="2807" max="2808" width="11.28515625" style="302" bestFit="1" customWidth="1"/>
    <col min="2809" max="2809" width="11.5703125" style="302" bestFit="1" customWidth="1"/>
    <col min="2810" max="2811" width="11.28515625" style="302" bestFit="1" customWidth="1"/>
    <col min="2812" max="2812" width="11.5703125" style="302" bestFit="1" customWidth="1"/>
    <col min="2813" max="3058" width="9.140625" style="302"/>
    <col min="3059" max="3059" width="31.7109375" style="302" customWidth="1"/>
    <col min="3060" max="3060" width="11.28515625" style="302" bestFit="1" customWidth="1"/>
    <col min="3061" max="3061" width="12" style="302" bestFit="1" customWidth="1"/>
    <col min="3062" max="3062" width="13.42578125" style="302" bestFit="1" customWidth="1"/>
    <col min="3063" max="3064" width="11.28515625" style="302" bestFit="1" customWidth="1"/>
    <col min="3065" max="3065" width="11.5703125" style="302" bestFit="1" customWidth="1"/>
    <col min="3066" max="3067" width="11.28515625" style="302" bestFit="1" customWidth="1"/>
    <col min="3068" max="3068" width="11.5703125" style="302" bestFit="1" customWidth="1"/>
    <col min="3069" max="3314" width="9.140625" style="302"/>
    <col min="3315" max="3315" width="31.7109375" style="302" customWidth="1"/>
    <col min="3316" max="3316" width="11.28515625" style="302" bestFit="1" customWidth="1"/>
    <col min="3317" max="3317" width="12" style="302" bestFit="1" customWidth="1"/>
    <col min="3318" max="3318" width="13.42578125" style="302" bestFit="1" customWidth="1"/>
    <col min="3319" max="3320" width="11.28515625" style="302" bestFit="1" customWidth="1"/>
    <col min="3321" max="3321" width="11.5703125" style="302" bestFit="1" customWidth="1"/>
    <col min="3322" max="3323" width="11.28515625" style="302" bestFit="1" customWidth="1"/>
    <col min="3324" max="3324" width="11.5703125" style="302" bestFit="1" customWidth="1"/>
    <col min="3325" max="3570" width="9.140625" style="302"/>
    <col min="3571" max="3571" width="31.7109375" style="302" customWidth="1"/>
    <col min="3572" max="3572" width="11.28515625" style="302" bestFit="1" customWidth="1"/>
    <col min="3573" max="3573" width="12" style="302" bestFit="1" customWidth="1"/>
    <col min="3574" max="3574" width="13.42578125" style="302" bestFit="1" customWidth="1"/>
    <col min="3575" max="3576" width="11.28515625" style="302" bestFit="1" customWidth="1"/>
    <col min="3577" max="3577" width="11.5703125" style="302" bestFit="1" customWidth="1"/>
    <col min="3578" max="3579" width="11.28515625" style="302" bestFit="1" customWidth="1"/>
    <col min="3580" max="3580" width="11.5703125" style="302" bestFit="1" customWidth="1"/>
    <col min="3581" max="3826" width="9.140625" style="302"/>
    <col min="3827" max="3827" width="31.7109375" style="302" customWidth="1"/>
    <col min="3828" max="3828" width="11.28515625" style="302" bestFit="1" customWidth="1"/>
    <col min="3829" max="3829" width="12" style="302" bestFit="1" customWidth="1"/>
    <col min="3830" max="3830" width="13.42578125" style="302" bestFit="1" customWidth="1"/>
    <col min="3831" max="3832" width="11.28515625" style="302" bestFit="1" customWidth="1"/>
    <col min="3833" max="3833" width="11.5703125" style="302" bestFit="1" customWidth="1"/>
    <col min="3834" max="3835" width="11.28515625" style="302" bestFit="1" customWidth="1"/>
    <col min="3836" max="3836" width="11.5703125" style="302" bestFit="1" customWidth="1"/>
    <col min="3837" max="4082" width="9.140625" style="302"/>
    <col min="4083" max="4083" width="31.7109375" style="302" customWidth="1"/>
    <col min="4084" max="4084" width="11.28515625" style="302" bestFit="1" customWidth="1"/>
    <col min="4085" max="4085" width="12" style="302" bestFit="1" customWidth="1"/>
    <col min="4086" max="4086" width="13.42578125" style="302" bestFit="1" customWidth="1"/>
    <col min="4087" max="4088" width="11.28515625" style="302" bestFit="1" customWidth="1"/>
    <col min="4089" max="4089" width="11.5703125" style="302" bestFit="1" customWidth="1"/>
    <col min="4090" max="4091" width="11.28515625" style="302" bestFit="1" customWidth="1"/>
    <col min="4092" max="4092" width="11.5703125" style="302" bestFit="1" customWidth="1"/>
    <col min="4093" max="4338" width="9.140625" style="302"/>
    <col min="4339" max="4339" width="31.7109375" style="302" customWidth="1"/>
    <col min="4340" max="4340" width="11.28515625" style="302" bestFit="1" customWidth="1"/>
    <col min="4341" max="4341" width="12" style="302" bestFit="1" customWidth="1"/>
    <col min="4342" max="4342" width="13.42578125" style="302" bestFit="1" customWidth="1"/>
    <col min="4343" max="4344" width="11.28515625" style="302" bestFit="1" customWidth="1"/>
    <col min="4345" max="4345" width="11.5703125" style="302" bestFit="1" customWidth="1"/>
    <col min="4346" max="4347" width="11.28515625" style="302" bestFit="1" customWidth="1"/>
    <col min="4348" max="4348" width="11.5703125" style="302" bestFit="1" customWidth="1"/>
    <col min="4349" max="4594" width="9.140625" style="302"/>
    <col min="4595" max="4595" width="31.7109375" style="302" customWidth="1"/>
    <col min="4596" max="4596" width="11.28515625" style="302" bestFit="1" customWidth="1"/>
    <col min="4597" max="4597" width="12" style="302" bestFit="1" customWidth="1"/>
    <col min="4598" max="4598" width="13.42578125" style="302" bestFit="1" customWidth="1"/>
    <col min="4599" max="4600" width="11.28515625" style="302" bestFit="1" customWidth="1"/>
    <col min="4601" max="4601" width="11.5703125" style="302" bestFit="1" customWidth="1"/>
    <col min="4602" max="4603" width="11.28515625" style="302" bestFit="1" customWidth="1"/>
    <col min="4604" max="4604" width="11.5703125" style="302" bestFit="1" customWidth="1"/>
    <col min="4605" max="4850" width="9.140625" style="302"/>
    <col min="4851" max="4851" width="31.7109375" style="302" customWidth="1"/>
    <col min="4852" max="4852" width="11.28515625" style="302" bestFit="1" customWidth="1"/>
    <col min="4853" max="4853" width="12" style="302" bestFit="1" customWidth="1"/>
    <col min="4854" max="4854" width="13.42578125" style="302" bestFit="1" customWidth="1"/>
    <col min="4855" max="4856" width="11.28515625" style="302" bestFit="1" customWidth="1"/>
    <col min="4857" max="4857" width="11.5703125" style="302" bestFit="1" customWidth="1"/>
    <col min="4858" max="4859" width="11.28515625" style="302" bestFit="1" customWidth="1"/>
    <col min="4860" max="4860" width="11.5703125" style="302" bestFit="1" customWidth="1"/>
    <col min="4861" max="5106" width="9.140625" style="302"/>
    <col min="5107" max="5107" width="31.7109375" style="302" customWidth="1"/>
    <col min="5108" max="5108" width="11.28515625" style="302" bestFit="1" customWidth="1"/>
    <col min="5109" max="5109" width="12" style="302" bestFit="1" customWidth="1"/>
    <col min="5110" max="5110" width="13.42578125" style="302" bestFit="1" customWidth="1"/>
    <col min="5111" max="5112" width="11.28515625" style="302" bestFit="1" customWidth="1"/>
    <col min="5113" max="5113" width="11.5703125" style="302" bestFit="1" customWidth="1"/>
    <col min="5114" max="5115" width="11.28515625" style="302" bestFit="1" customWidth="1"/>
    <col min="5116" max="5116" width="11.5703125" style="302" bestFit="1" customWidth="1"/>
    <col min="5117" max="5362" width="9.140625" style="302"/>
    <col min="5363" max="5363" width="31.7109375" style="302" customWidth="1"/>
    <col min="5364" max="5364" width="11.28515625" style="302" bestFit="1" customWidth="1"/>
    <col min="5365" max="5365" width="12" style="302" bestFit="1" customWidth="1"/>
    <col min="5366" max="5366" width="13.42578125" style="302" bestFit="1" customWidth="1"/>
    <col min="5367" max="5368" width="11.28515625" style="302" bestFit="1" customWidth="1"/>
    <col min="5369" max="5369" width="11.5703125" style="302" bestFit="1" customWidth="1"/>
    <col min="5370" max="5371" width="11.28515625" style="302" bestFit="1" customWidth="1"/>
    <col min="5372" max="5372" width="11.5703125" style="302" bestFit="1" customWidth="1"/>
    <col min="5373" max="5618" width="9.140625" style="302"/>
    <col min="5619" max="5619" width="31.7109375" style="302" customWidth="1"/>
    <col min="5620" max="5620" width="11.28515625" style="302" bestFit="1" customWidth="1"/>
    <col min="5621" max="5621" width="12" style="302" bestFit="1" customWidth="1"/>
    <col min="5622" max="5622" width="13.42578125" style="302" bestFit="1" customWidth="1"/>
    <col min="5623" max="5624" width="11.28515625" style="302" bestFit="1" customWidth="1"/>
    <col min="5625" max="5625" width="11.5703125" style="302" bestFit="1" customWidth="1"/>
    <col min="5626" max="5627" width="11.28515625" style="302" bestFit="1" customWidth="1"/>
    <col min="5628" max="5628" width="11.5703125" style="302" bestFit="1" customWidth="1"/>
    <col min="5629" max="5874" width="9.140625" style="302"/>
    <col min="5875" max="5875" width="31.7109375" style="302" customWidth="1"/>
    <col min="5876" max="5876" width="11.28515625" style="302" bestFit="1" customWidth="1"/>
    <col min="5877" max="5877" width="12" style="302" bestFit="1" customWidth="1"/>
    <col min="5878" max="5878" width="13.42578125" style="302" bestFit="1" customWidth="1"/>
    <col min="5879" max="5880" width="11.28515625" style="302" bestFit="1" customWidth="1"/>
    <col min="5881" max="5881" width="11.5703125" style="302" bestFit="1" customWidth="1"/>
    <col min="5882" max="5883" width="11.28515625" style="302" bestFit="1" customWidth="1"/>
    <col min="5884" max="5884" width="11.5703125" style="302" bestFit="1" customWidth="1"/>
    <col min="5885" max="6130" width="9.140625" style="302"/>
    <col min="6131" max="6131" width="31.7109375" style="302" customWidth="1"/>
    <col min="6132" max="6132" width="11.28515625" style="302" bestFit="1" customWidth="1"/>
    <col min="6133" max="6133" width="12" style="302" bestFit="1" customWidth="1"/>
    <col min="6134" max="6134" width="13.42578125" style="302" bestFit="1" customWidth="1"/>
    <col min="6135" max="6136" width="11.28515625" style="302" bestFit="1" customWidth="1"/>
    <col min="6137" max="6137" width="11.5703125" style="302" bestFit="1" customWidth="1"/>
    <col min="6138" max="6139" width="11.28515625" style="302" bestFit="1" customWidth="1"/>
    <col min="6140" max="6140" width="11.5703125" style="302" bestFit="1" customWidth="1"/>
    <col min="6141" max="6386" width="9.140625" style="302"/>
    <col min="6387" max="6387" width="31.7109375" style="302" customWidth="1"/>
    <col min="6388" max="6388" width="11.28515625" style="302" bestFit="1" customWidth="1"/>
    <col min="6389" max="6389" width="12" style="302" bestFit="1" customWidth="1"/>
    <col min="6390" max="6390" width="13.42578125" style="302" bestFit="1" customWidth="1"/>
    <col min="6391" max="6392" width="11.28515625" style="302" bestFit="1" customWidth="1"/>
    <col min="6393" max="6393" width="11.5703125" style="302" bestFit="1" customWidth="1"/>
    <col min="6394" max="6395" width="11.28515625" style="302" bestFit="1" customWidth="1"/>
    <col min="6396" max="6396" width="11.5703125" style="302" bestFit="1" customWidth="1"/>
    <col min="6397" max="6642" width="9.140625" style="302"/>
    <col min="6643" max="6643" width="31.7109375" style="302" customWidth="1"/>
    <col min="6644" max="6644" width="11.28515625" style="302" bestFit="1" customWidth="1"/>
    <col min="6645" max="6645" width="12" style="302" bestFit="1" customWidth="1"/>
    <col min="6646" max="6646" width="13.42578125" style="302" bestFit="1" customWidth="1"/>
    <col min="6647" max="6648" width="11.28515625" style="302" bestFit="1" customWidth="1"/>
    <col min="6649" max="6649" width="11.5703125" style="302" bestFit="1" customWidth="1"/>
    <col min="6650" max="6651" width="11.28515625" style="302" bestFit="1" customWidth="1"/>
    <col min="6652" max="6652" width="11.5703125" style="302" bestFit="1" customWidth="1"/>
    <col min="6653" max="6898" width="9.140625" style="302"/>
    <col min="6899" max="6899" width="31.7109375" style="302" customWidth="1"/>
    <col min="6900" max="6900" width="11.28515625" style="302" bestFit="1" customWidth="1"/>
    <col min="6901" max="6901" width="12" style="302" bestFit="1" customWidth="1"/>
    <col min="6902" max="6902" width="13.42578125" style="302" bestFit="1" customWidth="1"/>
    <col min="6903" max="6904" width="11.28515625" style="302" bestFit="1" customWidth="1"/>
    <col min="6905" max="6905" width="11.5703125" style="302" bestFit="1" customWidth="1"/>
    <col min="6906" max="6907" width="11.28515625" style="302" bestFit="1" customWidth="1"/>
    <col min="6908" max="6908" width="11.5703125" style="302" bestFit="1" customWidth="1"/>
    <col min="6909" max="7154" width="9.140625" style="302"/>
    <col min="7155" max="7155" width="31.7109375" style="302" customWidth="1"/>
    <col min="7156" max="7156" width="11.28515625" style="302" bestFit="1" customWidth="1"/>
    <col min="7157" max="7157" width="12" style="302" bestFit="1" customWidth="1"/>
    <col min="7158" max="7158" width="13.42578125" style="302" bestFit="1" customWidth="1"/>
    <col min="7159" max="7160" width="11.28515625" style="302" bestFit="1" customWidth="1"/>
    <col min="7161" max="7161" width="11.5703125" style="302" bestFit="1" customWidth="1"/>
    <col min="7162" max="7163" width="11.28515625" style="302" bestFit="1" customWidth="1"/>
    <col min="7164" max="7164" width="11.5703125" style="302" bestFit="1" customWidth="1"/>
    <col min="7165" max="7410" width="9.140625" style="302"/>
    <col min="7411" max="7411" width="31.7109375" style="302" customWidth="1"/>
    <col min="7412" max="7412" width="11.28515625" style="302" bestFit="1" customWidth="1"/>
    <col min="7413" max="7413" width="12" style="302" bestFit="1" customWidth="1"/>
    <col min="7414" max="7414" width="13.42578125" style="302" bestFit="1" customWidth="1"/>
    <col min="7415" max="7416" width="11.28515625" style="302" bestFit="1" customWidth="1"/>
    <col min="7417" max="7417" width="11.5703125" style="302" bestFit="1" customWidth="1"/>
    <col min="7418" max="7419" width="11.28515625" style="302" bestFit="1" customWidth="1"/>
    <col min="7420" max="7420" width="11.5703125" style="302" bestFit="1" customWidth="1"/>
    <col min="7421" max="7666" width="9.140625" style="302"/>
    <col min="7667" max="7667" width="31.7109375" style="302" customWidth="1"/>
    <col min="7668" max="7668" width="11.28515625" style="302" bestFit="1" customWidth="1"/>
    <col min="7669" max="7669" width="12" style="302" bestFit="1" customWidth="1"/>
    <col min="7670" max="7670" width="13.42578125" style="302" bestFit="1" customWidth="1"/>
    <col min="7671" max="7672" width="11.28515625" style="302" bestFit="1" customWidth="1"/>
    <col min="7673" max="7673" width="11.5703125" style="302" bestFit="1" customWidth="1"/>
    <col min="7674" max="7675" width="11.28515625" style="302" bestFit="1" customWidth="1"/>
    <col min="7676" max="7676" width="11.5703125" style="302" bestFit="1" customWidth="1"/>
    <col min="7677" max="7922" width="9.140625" style="302"/>
    <col min="7923" max="7923" width="31.7109375" style="302" customWidth="1"/>
    <col min="7924" max="7924" width="11.28515625" style="302" bestFit="1" customWidth="1"/>
    <col min="7925" max="7925" width="12" style="302" bestFit="1" customWidth="1"/>
    <col min="7926" max="7926" width="13.42578125" style="302" bestFit="1" customWidth="1"/>
    <col min="7927" max="7928" width="11.28515625" style="302" bestFit="1" customWidth="1"/>
    <col min="7929" max="7929" width="11.5703125" style="302" bestFit="1" customWidth="1"/>
    <col min="7930" max="7931" width="11.28515625" style="302" bestFit="1" customWidth="1"/>
    <col min="7932" max="7932" width="11.5703125" style="302" bestFit="1" customWidth="1"/>
    <col min="7933" max="8178" width="9.140625" style="302"/>
    <col min="8179" max="8179" width="31.7109375" style="302" customWidth="1"/>
    <col min="8180" max="8180" width="11.28515625" style="302" bestFit="1" customWidth="1"/>
    <col min="8181" max="8181" width="12" style="302" bestFit="1" customWidth="1"/>
    <col min="8182" max="8182" width="13.42578125" style="302" bestFit="1" customWidth="1"/>
    <col min="8183" max="8184" width="11.28515625" style="302" bestFit="1" customWidth="1"/>
    <col min="8185" max="8185" width="11.5703125" style="302" bestFit="1" customWidth="1"/>
    <col min="8186" max="8187" width="11.28515625" style="302" bestFit="1" customWidth="1"/>
    <col min="8188" max="8188" width="11.5703125" style="302" bestFit="1" customWidth="1"/>
    <col min="8189" max="8434" width="9.140625" style="302"/>
    <col min="8435" max="8435" width="31.7109375" style="302" customWidth="1"/>
    <col min="8436" max="8436" width="11.28515625" style="302" bestFit="1" customWidth="1"/>
    <col min="8437" max="8437" width="12" style="302" bestFit="1" customWidth="1"/>
    <col min="8438" max="8438" width="13.42578125" style="302" bestFit="1" customWidth="1"/>
    <col min="8439" max="8440" width="11.28515625" style="302" bestFit="1" customWidth="1"/>
    <col min="8441" max="8441" width="11.5703125" style="302" bestFit="1" customWidth="1"/>
    <col min="8442" max="8443" width="11.28515625" style="302" bestFit="1" customWidth="1"/>
    <col min="8444" max="8444" width="11.5703125" style="302" bestFit="1" customWidth="1"/>
    <col min="8445" max="8690" width="9.140625" style="302"/>
    <col min="8691" max="8691" width="31.7109375" style="302" customWidth="1"/>
    <col min="8692" max="8692" width="11.28515625" style="302" bestFit="1" customWidth="1"/>
    <col min="8693" max="8693" width="12" style="302" bestFit="1" customWidth="1"/>
    <col min="8694" max="8694" width="13.42578125" style="302" bestFit="1" customWidth="1"/>
    <col min="8695" max="8696" width="11.28515625" style="302" bestFit="1" customWidth="1"/>
    <col min="8697" max="8697" width="11.5703125" style="302" bestFit="1" customWidth="1"/>
    <col min="8698" max="8699" width="11.28515625" style="302" bestFit="1" customWidth="1"/>
    <col min="8700" max="8700" width="11.5703125" style="302" bestFit="1" customWidth="1"/>
    <col min="8701" max="8946" width="9.140625" style="302"/>
    <col min="8947" max="8947" width="31.7109375" style="302" customWidth="1"/>
    <col min="8948" max="8948" width="11.28515625" style="302" bestFit="1" customWidth="1"/>
    <col min="8949" max="8949" width="12" style="302" bestFit="1" customWidth="1"/>
    <col min="8950" max="8950" width="13.42578125" style="302" bestFit="1" customWidth="1"/>
    <col min="8951" max="8952" width="11.28515625" style="302" bestFit="1" customWidth="1"/>
    <col min="8953" max="8953" width="11.5703125" style="302" bestFit="1" customWidth="1"/>
    <col min="8954" max="8955" width="11.28515625" style="302" bestFit="1" customWidth="1"/>
    <col min="8956" max="8956" width="11.5703125" style="302" bestFit="1" customWidth="1"/>
    <col min="8957" max="9202" width="9.140625" style="302"/>
    <col min="9203" max="9203" width="31.7109375" style="302" customWidth="1"/>
    <col min="9204" max="9204" width="11.28515625" style="302" bestFit="1" customWidth="1"/>
    <col min="9205" max="9205" width="12" style="302" bestFit="1" customWidth="1"/>
    <col min="9206" max="9206" width="13.42578125" style="302" bestFit="1" customWidth="1"/>
    <col min="9207" max="9208" width="11.28515625" style="302" bestFit="1" customWidth="1"/>
    <col min="9209" max="9209" width="11.5703125" style="302" bestFit="1" customWidth="1"/>
    <col min="9210" max="9211" width="11.28515625" style="302" bestFit="1" customWidth="1"/>
    <col min="9212" max="9212" width="11.5703125" style="302" bestFit="1" customWidth="1"/>
    <col min="9213" max="9458" width="9.140625" style="302"/>
    <col min="9459" max="9459" width="31.7109375" style="302" customWidth="1"/>
    <col min="9460" max="9460" width="11.28515625" style="302" bestFit="1" customWidth="1"/>
    <col min="9461" max="9461" width="12" style="302" bestFit="1" customWidth="1"/>
    <col min="9462" max="9462" width="13.42578125" style="302" bestFit="1" customWidth="1"/>
    <col min="9463" max="9464" width="11.28515625" style="302" bestFit="1" customWidth="1"/>
    <col min="9465" max="9465" width="11.5703125" style="302" bestFit="1" customWidth="1"/>
    <col min="9466" max="9467" width="11.28515625" style="302" bestFit="1" customWidth="1"/>
    <col min="9468" max="9468" width="11.5703125" style="302" bestFit="1" customWidth="1"/>
    <col min="9469" max="9714" width="9.140625" style="302"/>
    <col min="9715" max="9715" width="31.7109375" style="302" customWidth="1"/>
    <col min="9716" max="9716" width="11.28515625" style="302" bestFit="1" customWidth="1"/>
    <col min="9717" max="9717" width="12" style="302" bestFit="1" customWidth="1"/>
    <col min="9718" max="9718" width="13.42578125" style="302" bestFit="1" customWidth="1"/>
    <col min="9719" max="9720" width="11.28515625" style="302" bestFit="1" customWidth="1"/>
    <col min="9721" max="9721" width="11.5703125" style="302" bestFit="1" customWidth="1"/>
    <col min="9722" max="9723" width="11.28515625" style="302" bestFit="1" customWidth="1"/>
    <col min="9724" max="9724" width="11.5703125" style="302" bestFit="1" customWidth="1"/>
    <col min="9725" max="9970" width="9.140625" style="302"/>
    <col min="9971" max="9971" width="31.7109375" style="302" customWidth="1"/>
    <col min="9972" max="9972" width="11.28515625" style="302" bestFit="1" customWidth="1"/>
    <col min="9973" max="9973" width="12" style="302" bestFit="1" customWidth="1"/>
    <col min="9974" max="9974" width="13.42578125" style="302" bestFit="1" customWidth="1"/>
    <col min="9975" max="9976" width="11.28515625" style="302" bestFit="1" customWidth="1"/>
    <col min="9977" max="9977" width="11.5703125" style="302" bestFit="1" customWidth="1"/>
    <col min="9978" max="9979" width="11.28515625" style="302" bestFit="1" customWidth="1"/>
    <col min="9980" max="9980" width="11.5703125" style="302" bestFit="1" customWidth="1"/>
    <col min="9981" max="10226" width="9.140625" style="302"/>
    <col min="10227" max="10227" width="31.7109375" style="302" customWidth="1"/>
    <col min="10228" max="10228" width="11.28515625" style="302" bestFit="1" customWidth="1"/>
    <col min="10229" max="10229" width="12" style="302" bestFit="1" customWidth="1"/>
    <col min="10230" max="10230" width="13.42578125" style="302" bestFit="1" customWidth="1"/>
    <col min="10231" max="10232" width="11.28515625" style="302" bestFit="1" customWidth="1"/>
    <col min="10233" max="10233" width="11.5703125" style="302" bestFit="1" customWidth="1"/>
    <col min="10234" max="10235" width="11.28515625" style="302" bestFit="1" customWidth="1"/>
    <col min="10236" max="10236" width="11.5703125" style="302" bestFit="1" customWidth="1"/>
    <col min="10237" max="10482" width="9.140625" style="302"/>
    <col min="10483" max="10483" width="31.7109375" style="302" customWidth="1"/>
    <col min="10484" max="10484" width="11.28515625" style="302" bestFit="1" customWidth="1"/>
    <col min="10485" max="10485" width="12" style="302" bestFit="1" customWidth="1"/>
    <col min="10486" max="10486" width="13.42578125" style="302" bestFit="1" customWidth="1"/>
    <col min="10487" max="10488" width="11.28515625" style="302" bestFit="1" customWidth="1"/>
    <col min="10489" max="10489" width="11.5703125" style="302" bestFit="1" customWidth="1"/>
    <col min="10490" max="10491" width="11.28515625" style="302" bestFit="1" customWidth="1"/>
    <col min="10492" max="10492" width="11.5703125" style="302" bestFit="1" customWidth="1"/>
    <col min="10493" max="10738" width="9.140625" style="302"/>
    <col min="10739" max="10739" width="31.7109375" style="302" customWidth="1"/>
    <col min="10740" max="10740" width="11.28515625" style="302" bestFit="1" customWidth="1"/>
    <col min="10741" max="10741" width="12" style="302" bestFit="1" customWidth="1"/>
    <col min="10742" max="10742" width="13.42578125" style="302" bestFit="1" customWidth="1"/>
    <col min="10743" max="10744" width="11.28515625" style="302" bestFit="1" customWidth="1"/>
    <col min="10745" max="10745" width="11.5703125" style="302" bestFit="1" customWidth="1"/>
    <col min="10746" max="10747" width="11.28515625" style="302" bestFit="1" customWidth="1"/>
    <col min="10748" max="10748" width="11.5703125" style="302" bestFit="1" customWidth="1"/>
    <col min="10749" max="10994" width="9.140625" style="302"/>
    <col min="10995" max="10995" width="31.7109375" style="302" customWidth="1"/>
    <col min="10996" max="10996" width="11.28515625" style="302" bestFit="1" customWidth="1"/>
    <col min="10997" max="10997" width="12" style="302" bestFit="1" customWidth="1"/>
    <col min="10998" max="10998" width="13.42578125" style="302" bestFit="1" customWidth="1"/>
    <col min="10999" max="11000" width="11.28515625" style="302" bestFit="1" customWidth="1"/>
    <col min="11001" max="11001" width="11.5703125" style="302" bestFit="1" customWidth="1"/>
    <col min="11002" max="11003" width="11.28515625" style="302" bestFit="1" customWidth="1"/>
    <col min="11004" max="11004" width="11.5703125" style="302" bestFit="1" customWidth="1"/>
    <col min="11005" max="11250" width="9.140625" style="302"/>
    <col min="11251" max="11251" width="31.7109375" style="302" customWidth="1"/>
    <col min="11252" max="11252" width="11.28515625" style="302" bestFit="1" customWidth="1"/>
    <col min="11253" max="11253" width="12" style="302" bestFit="1" customWidth="1"/>
    <col min="11254" max="11254" width="13.42578125" style="302" bestFit="1" customWidth="1"/>
    <col min="11255" max="11256" width="11.28515625" style="302" bestFit="1" customWidth="1"/>
    <col min="11257" max="11257" width="11.5703125" style="302" bestFit="1" customWidth="1"/>
    <col min="11258" max="11259" width="11.28515625" style="302" bestFit="1" customWidth="1"/>
    <col min="11260" max="11260" width="11.5703125" style="302" bestFit="1" customWidth="1"/>
    <col min="11261" max="11506" width="9.140625" style="302"/>
    <col min="11507" max="11507" width="31.7109375" style="302" customWidth="1"/>
    <col min="11508" max="11508" width="11.28515625" style="302" bestFit="1" customWidth="1"/>
    <col min="11509" max="11509" width="12" style="302" bestFit="1" customWidth="1"/>
    <col min="11510" max="11510" width="13.42578125" style="302" bestFit="1" customWidth="1"/>
    <col min="11511" max="11512" width="11.28515625" style="302" bestFit="1" customWidth="1"/>
    <col min="11513" max="11513" width="11.5703125" style="302" bestFit="1" customWidth="1"/>
    <col min="11514" max="11515" width="11.28515625" style="302" bestFit="1" customWidth="1"/>
    <col min="11516" max="11516" width="11.5703125" style="302" bestFit="1" customWidth="1"/>
    <col min="11517" max="11762" width="9.140625" style="302"/>
    <col min="11763" max="11763" width="31.7109375" style="302" customWidth="1"/>
    <col min="11764" max="11764" width="11.28515625" style="302" bestFit="1" customWidth="1"/>
    <col min="11765" max="11765" width="12" style="302" bestFit="1" customWidth="1"/>
    <col min="11766" max="11766" width="13.42578125" style="302" bestFit="1" customWidth="1"/>
    <col min="11767" max="11768" width="11.28515625" style="302" bestFit="1" customWidth="1"/>
    <col min="11769" max="11769" width="11.5703125" style="302" bestFit="1" customWidth="1"/>
    <col min="11770" max="11771" width="11.28515625" style="302" bestFit="1" customWidth="1"/>
    <col min="11772" max="11772" width="11.5703125" style="302" bestFit="1" customWidth="1"/>
    <col min="11773" max="12018" width="9.140625" style="302"/>
    <col min="12019" max="12019" width="31.7109375" style="302" customWidth="1"/>
    <col min="12020" max="12020" width="11.28515625" style="302" bestFit="1" customWidth="1"/>
    <col min="12021" max="12021" width="12" style="302" bestFit="1" customWidth="1"/>
    <col min="12022" max="12022" width="13.42578125" style="302" bestFit="1" customWidth="1"/>
    <col min="12023" max="12024" width="11.28515625" style="302" bestFit="1" customWidth="1"/>
    <col min="12025" max="12025" width="11.5703125" style="302" bestFit="1" customWidth="1"/>
    <col min="12026" max="12027" width="11.28515625" style="302" bestFit="1" customWidth="1"/>
    <col min="12028" max="12028" width="11.5703125" style="302" bestFit="1" customWidth="1"/>
    <col min="12029" max="12274" width="9.140625" style="302"/>
    <col min="12275" max="12275" width="31.7109375" style="302" customWidth="1"/>
    <col min="12276" max="12276" width="11.28515625" style="302" bestFit="1" customWidth="1"/>
    <col min="12277" max="12277" width="12" style="302" bestFit="1" customWidth="1"/>
    <col min="12278" max="12278" width="13.42578125" style="302" bestFit="1" customWidth="1"/>
    <col min="12279" max="12280" width="11.28515625" style="302" bestFit="1" customWidth="1"/>
    <col min="12281" max="12281" width="11.5703125" style="302" bestFit="1" customWidth="1"/>
    <col min="12282" max="12283" width="11.28515625" style="302" bestFit="1" customWidth="1"/>
    <col min="12284" max="12284" width="11.5703125" style="302" bestFit="1" customWidth="1"/>
    <col min="12285" max="12530" width="9.140625" style="302"/>
    <col min="12531" max="12531" width="31.7109375" style="302" customWidth="1"/>
    <col min="12532" max="12532" width="11.28515625" style="302" bestFit="1" customWidth="1"/>
    <col min="12533" max="12533" width="12" style="302" bestFit="1" customWidth="1"/>
    <col min="12534" max="12534" width="13.42578125" style="302" bestFit="1" customWidth="1"/>
    <col min="12535" max="12536" width="11.28515625" style="302" bestFit="1" customWidth="1"/>
    <col min="12537" max="12537" width="11.5703125" style="302" bestFit="1" customWidth="1"/>
    <col min="12538" max="12539" width="11.28515625" style="302" bestFit="1" customWidth="1"/>
    <col min="12540" max="12540" width="11.5703125" style="302" bestFit="1" customWidth="1"/>
    <col min="12541" max="12786" width="9.140625" style="302"/>
    <col min="12787" max="12787" width="31.7109375" style="302" customWidth="1"/>
    <col min="12788" max="12788" width="11.28515625" style="302" bestFit="1" customWidth="1"/>
    <col min="12789" max="12789" width="12" style="302" bestFit="1" customWidth="1"/>
    <col min="12790" max="12790" width="13.42578125" style="302" bestFit="1" customWidth="1"/>
    <col min="12791" max="12792" width="11.28515625" style="302" bestFit="1" customWidth="1"/>
    <col min="12793" max="12793" width="11.5703125" style="302" bestFit="1" customWidth="1"/>
    <col min="12794" max="12795" width="11.28515625" style="302" bestFit="1" customWidth="1"/>
    <col min="12796" max="12796" width="11.5703125" style="302" bestFit="1" customWidth="1"/>
    <col min="12797" max="13042" width="9.140625" style="302"/>
    <col min="13043" max="13043" width="31.7109375" style="302" customWidth="1"/>
    <col min="13044" max="13044" width="11.28515625" style="302" bestFit="1" customWidth="1"/>
    <col min="13045" max="13045" width="12" style="302" bestFit="1" customWidth="1"/>
    <col min="13046" max="13046" width="13.42578125" style="302" bestFit="1" customWidth="1"/>
    <col min="13047" max="13048" width="11.28515625" style="302" bestFit="1" customWidth="1"/>
    <col min="13049" max="13049" width="11.5703125" style="302" bestFit="1" customWidth="1"/>
    <col min="13050" max="13051" width="11.28515625" style="302" bestFit="1" customWidth="1"/>
    <col min="13052" max="13052" width="11.5703125" style="302" bestFit="1" customWidth="1"/>
    <col min="13053" max="13298" width="9.140625" style="302"/>
    <col min="13299" max="13299" width="31.7109375" style="302" customWidth="1"/>
    <col min="13300" max="13300" width="11.28515625" style="302" bestFit="1" customWidth="1"/>
    <col min="13301" max="13301" width="12" style="302" bestFit="1" customWidth="1"/>
    <col min="13302" max="13302" width="13.42578125" style="302" bestFit="1" customWidth="1"/>
    <col min="13303" max="13304" width="11.28515625" style="302" bestFit="1" customWidth="1"/>
    <col min="13305" max="13305" width="11.5703125" style="302" bestFit="1" customWidth="1"/>
    <col min="13306" max="13307" width="11.28515625" style="302" bestFit="1" customWidth="1"/>
    <col min="13308" max="13308" width="11.5703125" style="302" bestFit="1" customWidth="1"/>
    <col min="13309" max="13554" width="9.140625" style="302"/>
    <col min="13555" max="13555" width="31.7109375" style="302" customWidth="1"/>
    <col min="13556" max="13556" width="11.28515625" style="302" bestFit="1" customWidth="1"/>
    <col min="13557" max="13557" width="12" style="302" bestFit="1" customWidth="1"/>
    <col min="13558" max="13558" width="13.42578125" style="302" bestFit="1" customWidth="1"/>
    <col min="13559" max="13560" width="11.28515625" style="302" bestFit="1" customWidth="1"/>
    <col min="13561" max="13561" width="11.5703125" style="302" bestFit="1" customWidth="1"/>
    <col min="13562" max="13563" width="11.28515625" style="302" bestFit="1" customWidth="1"/>
    <col min="13564" max="13564" width="11.5703125" style="302" bestFit="1" customWidth="1"/>
    <col min="13565" max="13810" width="9.140625" style="302"/>
    <col min="13811" max="13811" width="31.7109375" style="302" customWidth="1"/>
    <col min="13812" max="13812" width="11.28515625" style="302" bestFit="1" customWidth="1"/>
    <col min="13813" max="13813" width="12" style="302" bestFit="1" customWidth="1"/>
    <col min="13814" max="13814" width="13.42578125" style="302" bestFit="1" customWidth="1"/>
    <col min="13815" max="13816" width="11.28515625" style="302" bestFit="1" customWidth="1"/>
    <col min="13817" max="13817" width="11.5703125" style="302" bestFit="1" customWidth="1"/>
    <col min="13818" max="13819" width="11.28515625" style="302" bestFit="1" customWidth="1"/>
    <col min="13820" max="13820" width="11.5703125" style="302" bestFit="1" customWidth="1"/>
    <col min="13821" max="14066" width="9.140625" style="302"/>
    <col min="14067" max="14067" width="31.7109375" style="302" customWidth="1"/>
    <col min="14068" max="14068" width="11.28515625" style="302" bestFit="1" customWidth="1"/>
    <col min="14069" max="14069" width="12" style="302" bestFit="1" customWidth="1"/>
    <col min="14070" max="14070" width="13.42578125" style="302" bestFit="1" customWidth="1"/>
    <col min="14071" max="14072" width="11.28515625" style="302" bestFit="1" customWidth="1"/>
    <col min="14073" max="14073" width="11.5703125" style="302" bestFit="1" customWidth="1"/>
    <col min="14074" max="14075" width="11.28515625" style="302" bestFit="1" customWidth="1"/>
    <col min="14076" max="14076" width="11.5703125" style="302" bestFit="1" customWidth="1"/>
    <col min="14077" max="14322" width="9.140625" style="302"/>
    <col min="14323" max="14323" width="31.7109375" style="302" customWidth="1"/>
    <col min="14324" max="14324" width="11.28515625" style="302" bestFit="1" customWidth="1"/>
    <col min="14325" max="14325" width="12" style="302" bestFit="1" customWidth="1"/>
    <col min="14326" max="14326" width="13.42578125" style="302" bestFit="1" customWidth="1"/>
    <col min="14327" max="14328" width="11.28515625" style="302" bestFit="1" customWidth="1"/>
    <col min="14329" max="14329" width="11.5703125" style="302" bestFit="1" customWidth="1"/>
    <col min="14330" max="14331" width="11.28515625" style="302" bestFit="1" customWidth="1"/>
    <col min="14332" max="14332" width="11.5703125" style="302" bestFit="1" customWidth="1"/>
    <col min="14333" max="14578" width="9.140625" style="302"/>
    <col min="14579" max="14579" width="31.7109375" style="302" customWidth="1"/>
    <col min="14580" max="14580" width="11.28515625" style="302" bestFit="1" customWidth="1"/>
    <col min="14581" max="14581" width="12" style="302" bestFit="1" customWidth="1"/>
    <col min="14582" max="14582" width="13.42578125" style="302" bestFit="1" customWidth="1"/>
    <col min="14583" max="14584" width="11.28515625" style="302" bestFit="1" customWidth="1"/>
    <col min="14585" max="14585" width="11.5703125" style="302" bestFit="1" customWidth="1"/>
    <col min="14586" max="14587" width="11.28515625" style="302" bestFit="1" customWidth="1"/>
    <col min="14588" max="14588" width="11.5703125" style="302" bestFit="1" customWidth="1"/>
    <col min="14589" max="14834" width="9.140625" style="302"/>
    <col min="14835" max="14835" width="31.7109375" style="302" customWidth="1"/>
    <col min="14836" max="14836" width="11.28515625" style="302" bestFit="1" customWidth="1"/>
    <col min="14837" max="14837" width="12" style="302" bestFit="1" customWidth="1"/>
    <col min="14838" max="14838" width="13.42578125" style="302" bestFit="1" customWidth="1"/>
    <col min="14839" max="14840" width="11.28515625" style="302" bestFit="1" customWidth="1"/>
    <col min="14841" max="14841" width="11.5703125" style="302" bestFit="1" customWidth="1"/>
    <col min="14842" max="14843" width="11.28515625" style="302" bestFit="1" customWidth="1"/>
    <col min="14844" max="14844" width="11.5703125" style="302" bestFit="1" customWidth="1"/>
    <col min="14845" max="15090" width="9.140625" style="302"/>
    <col min="15091" max="15091" width="31.7109375" style="302" customWidth="1"/>
    <col min="15092" max="15092" width="11.28515625" style="302" bestFit="1" customWidth="1"/>
    <col min="15093" max="15093" width="12" style="302" bestFit="1" customWidth="1"/>
    <col min="15094" max="15094" width="13.42578125" style="302" bestFit="1" customWidth="1"/>
    <col min="15095" max="15096" width="11.28515625" style="302" bestFit="1" customWidth="1"/>
    <col min="15097" max="15097" width="11.5703125" style="302" bestFit="1" customWidth="1"/>
    <col min="15098" max="15099" width="11.28515625" style="302" bestFit="1" customWidth="1"/>
    <col min="15100" max="15100" width="11.5703125" style="302" bestFit="1" customWidth="1"/>
    <col min="15101" max="15346" width="9.140625" style="302"/>
    <col min="15347" max="15347" width="31.7109375" style="302" customWidth="1"/>
    <col min="15348" max="15348" width="11.28515625" style="302" bestFit="1" customWidth="1"/>
    <col min="15349" max="15349" width="12" style="302" bestFit="1" customWidth="1"/>
    <col min="15350" max="15350" width="13.42578125" style="302" bestFit="1" customWidth="1"/>
    <col min="15351" max="15352" width="11.28515625" style="302" bestFit="1" customWidth="1"/>
    <col min="15353" max="15353" width="11.5703125" style="302" bestFit="1" customWidth="1"/>
    <col min="15354" max="15355" width="11.28515625" style="302" bestFit="1" customWidth="1"/>
    <col min="15356" max="15356" width="11.5703125" style="302" bestFit="1" customWidth="1"/>
    <col min="15357" max="15602" width="9.140625" style="302"/>
    <col min="15603" max="15603" width="31.7109375" style="302" customWidth="1"/>
    <col min="15604" max="15604" width="11.28515625" style="302" bestFit="1" customWidth="1"/>
    <col min="15605" max="15605" width="12" style="302" bestFit="1" customWidth="1"/>
    <col min="15606" max="15606" width="13.42578125" style="302" bestFit="1" customWidth="1"/>
    <col min="15607" max="15608" width="11.28515625" style="302" bestFit="1" customWidth="1"/>
    <col min="15609" max="15609" width="11.5703125" style="302" bestFit="1" customWidth="1"/>
    <col min="15610" max="15611" width="11.28515625" style="302" bestFit="1" customWidth="1"/>
    <col min="15612" max="15612" width="11.5703125" style="302" bestFit="1" customWidth="1"/>
    <col min="15613" max="15858" width="9.140625" style="302"/>
    <col min="15859" max="15859" width="31.7109375" style="302" customWidth="1"/>
    <col min="15860" max="15860" width="11.28515625" style="302" bestFit="1" customWidth="1"/>
    <col min="15861" max="15861" width="12" style="302" bestFit="1" customWidth="1"/>
    <col min="15862" max="15862" width="13.42578125" style="302" bestFit="1" customWidth="1"/>
    <col min="15863" max="15864" width="11.28515625" style="302" bestFit="1" customWidth="1"/>
    <col min="15865" max="15865" width="11.5703125" style="302" bestFit="1" customWidth="1"/>
    <col min="15866" max="15867" width="11.28515625" style="302" bestFit="1" customWidth="1"/>
    <col min="15868" max="15868" width="11.5703125" style="302" bestFit="1" customWidth="1"/>
    <col min="15869" max="16114" width="9.140625" style="302"/>
    <col min="16115" max="16115" width="31.7109375" style="302" customWidth="1"/>
    <col min="16116" max="16116" width="11.28515625" style="302" bestFit="1" customWidth="1"/>
    <col min="16117" max="16117" width="12" style="302" bestFit="1" customWidth="1"/>
    <col min="16118" max="16118" width="13.42578125" style="302" bestFit="1" customWidth="1"/>
    <col min="16119" max="16120" width="11.28515625" style="302" bestFit="1" customWidth="1"/>
    <col min="16121" max="16121" width="11.5703125" style="302" bestFit="1" customWidth="1"/>
    <col min="16122" max="16123" width="11.28515625" style="302" bestFit="1" customWidth="1"/>
    <col min="16124" max="16124" width="11.5703125" style="302" bestFit="1" customWidth="1"/>
    <col min="16125" max="16384" width="9.140625" style="302"/>
  </cols>
  <sheetData>
    <row r="1" spans="1:11">
      <c r="A1" s="301"/>
      <c r="B1" s="301"/>
      <c r="C1" s="301"/>
      <c r="D1" s="301"/>
      <c r="E1" s="301"/>
      <c r="F1" s="301"/>
      <c r="G1" s="301"/>
      <c r="H1" s="301"/>
      <c r="I1" s="301"/>
      <c r="J1" s="777" t="s">
        <v>153</v>
      </c>
      <c r="K1" s="777"/>
    </row>
    <row r="2" spans="1:11">
      <c r="A2" s="301"/>
      <c r="B2" s="301"/>
      <c r="C2" s="301"/>
      <c r="D2" s="301"/>
      <c r="E2" s="301"/>
      <c r="F2" s="301"/>
      <c r="G2" s="301"/>
      <c r="H2" s="301"/>
      <c r="I2" s="301"/>
      <c r="J2" s="303"/>
      <c r="K2" s="303"/>
    </row>
    <row r="3" spans="1:11">
      <c r="B3" s="776" t="s">
        <v>154</v>
      </c>
      <c r="C3" s="776"/>
      <c r="D3" s="776"/>
      <c r="E3" s="776"/>
      <c r="F3" s="776"/>
      <c r="G3" s="776"/>
      <c r="H3" s="776"/>
      <c r="I3" s="776"/>
      <c r="J3" s="776"/>
      <c r="K3" s="776"/>
    </row>
    <row r="4" spans="1:11" ht="15" thickBot="1">
      <c r="A4" s="304"/>
      <c r="B4" s="304"/>
      <c r="C4" s="304"/>
      <c r="D4" s="304"/>
      <c r="E4" s="304"/>
      <c r="F4" s="304"/>
      <c r="G4" s="304"/>
      <c r="H4" s="304"/>
      <c r="I4" s="304"/>
      <c r="J4" s="304"/>
      <c r="K4" s="304"/>
    </row>
    <row r="5" spans="1:11" ht="29.25" customHeight="1" thickBot="1">
      <c r="A5" s="304"/>
      <c r="B5" s="778" t="s">
        <v>155</v>
      </c>
      <c r="C5" s="780" t="s">
        <v>156</v>
      </c>
      <c r="D5" s="781"/>
      <c r="E5" s="782"/>
      <c r="F5" s="780" t="s">
        <v>157</v>
      </c>
      <c r="G5" s="781"/>
      <c r="H5" s="782"/>
      <c r="I5" s="780" t="s">
        <v>158</v>
      </c>
      <c r="J5" s="781"/>
      <c r="K5" s="781"/>
    </row>
    <row r="6" spans="1:11" ht="15" thickBot="1">
      <c r="A6" s="304"/>
      <c r="B6" s="779"/>
      <c r="C6" s="305">
        <v>40086</v>
      </c>
      <c r="D6" s="306">
        <v>40359</v>
      </c>
      <c r="E6" s="307">
        <v>40451</v>
      </c>
      <c r="F6" s="305">
        <v>40086</v>
      </c>
      <c r="G6" s="306">
        <v>40359</v>
      </c>
      <c r="H6" s="307">
        <v>40451</v>
      </c>
      <c r="I6" s="305">
        <v>40086</v>
      </c>
      <c r="J6" s="306">
        <v>40359</v>
      </c>
      <c r="K6" s="308">
        <v>40451</v>
      </c>
    </row>
    <row r="7" spans="1:11">
      <c r="A7" s="304"/>
      <c r="B7" s="309" t="s">
        <v>159</v>
      </c>
      <c r="C7" s="310">
        <f>[3]VKUPNO!$H$36</f>
        <v>0.43454467853706907</v>
      </c>
      <c r="D7" s="311">
        <f>'[4]agregiranje denarsko'!$DM$34</f>
        <v>0.44092753353995112</v>
      </c>
      <c r="E7" s="312">
        <f>'[2]agregiranje denarsko'!$DM$34</f>
        <v>0.459246364457155</v>
      </c>
      <c r="F7" s="313">
        <f>[3]VKUPNO!$N$35/[3]VKUPNO!$Z$35</f>
        <v>0.26719340795495272</v>
      </c>
      <c r="G7" s="311">
        <v>0.27474824459756542</v>
      </c>
      <c r="H7" s="314">
        <f>'[2]agregiranje klauzula'!$DM$34</f>
        <v>0.25687343090032039</v>
      </c>
      <c r="I7" s="313">
        <f>[3]VKUPNO!$T$35/[3]VKUPNO!$Z$35</f>
        <v>0.29826191350797815</v>
      </c>
      <c r="J7" s="311">
        <v>0.28432422186248352</v>
      </c>
      <c r="K7" s="315">
        <f>'[2]agregiranje devizno'!$DM$34</f>
        <v>0.28388020464252456</v>
      </c>
    </row>
    <row r="8" spans="1:11">
      <c r="A8" s="304"/>
      <c r="B8" s="316" t="s">
        <v>160</v>
      </c>
      <c r="C8" s="317">
        <v>8.8999999999999996E-2</v>
      </c>
      <c r="D8" s="318">
        <f>'[4]agregiranje denarsko'!$DW$34</f>
        <v>8.3140154396926999E-2</v>
      </c>
      <c r="E8" s="319">
        <f>'[2]agregiranje denarsko'!$DW$34</f>
        <v>7.9081640143637152E-2</v>
      </c>
      <c r="F8" s="320">
        <v>5.7000000000000002E-2</v>
      </c>
      <c r="G8" s="318">
        <v>5.3524510095398631E-2</v>
      </c>
      <c r="H8" s="321">
        <f>'[2]agregiranje klauzula'!$DW$34</f>
        <v>5.9301325960993134E-2</v>
      </c>
      <c r="I8" s="320">
        <v>4.2999999999999997E-2</v>
      </c>
      <c r="J8" s="318">
        <v>5.8733588440726826E-2</v>
      </c>
      <c r="K8" s="322">
        <f>'[2]agregiranje devizno'!$DW$34</f>
        <v>5.6422770507345753E-2</v>
      </c>
    </row>
    <row r="9" spans="1:11" ht="44.25" customHeight="1">
      <c r="A9" s="304"/>
      <c r="B9" s="323" t="s">
        <v>161</v>
      </c>
      <c r="C9" s="324">
        <v>0.10299999999999999</v>
      </c>
      <c r="D9" s="325">
        <f>'[4]agregiranje denarsko'!$DO$34</f>
        <v>0.10121887753581528</v>
      </c>
      <c r="E9" s="326">
        <f>'[2]agregiranje denarsko'!$DO$34</f>
        <v>9.5037316442201966E-2</v>
      </c>
      <c r="F9" s="327">
        <v>7.2999999999999995E-2</v>
      </c>
      <c r="G9" s="325">
        <v>7.2139184632172074E-2</v>
      </c>
      <c r="H9" s="328">
        <f>'[2]agregiranje klauzula'!$DO$34</f>
        <v>7.6034223391040018E-2</v>
      </c>
      <c r="I9" s="327">
        <v>5.6000000000000001E-2</v>
      </c>
      <c r="J9" s="325">
        <v>7.410700311604021E-2</v>
      </c>
      <c r="K9" s="329">
        <f>'[2]agregiranje devizno'!$DO$34</f>
        <v>6.8513184950390701E-2</v>
      </c>
    </row>
    <row r="10" spans="1:11" ht="28.5" customHeight="1">
      <c r="A10" s="304"/>
      <c r="B10" s="323" t="s">
        <v>162</v>
      </c>
      <c r="C10" s="324">
        <f>[3]VKUPNO!$G$35/[3]VKUPNO!$H$35</f>
        <v>5.242371033082819E-2</v>
      </c>
      <c r="D10" s="325">
        <f>'[4]agregiranje denarsko'!$DK$35</f>
        <v>4.9828424452328463E-2</v>
      </c>
      <c r="E10" s="326">
        <f>'[2]agregiranje denarsko'!$DK$35</f>
        <v>4.7829304220417201E-2</v>
      </c>
      <c r="F10" s="327">
        <f>[3]VKUPNO!$M$35/[3]VKUPNO!$N$35</f>
        <v>2.7530707985671355E-2</v>
      </c>
      <c r="G10" s="325">
        <v>2.9777754366678275E-2</v>
      </c>
      <c r="H10" s="328">
        <f>'[2]agregiranje klauzula'!$DK$35</f>
        <v>3.1983390049430259E-2</v>
      </c>
      <c r="I10" s="327">
        <f>[3]VKUPNO!$S$35/[3]VKUPNO!$T$35</f>
        <v>2.0417637698488041E-2</v>
      </c>
      <c r="J10" s="325">
        <v>3.1415699264460487E-2</v>
      </c>
      <c r="K10" s="329">
        <f>'[2]agregiranje devizno'!$DK$35</f>
        <v>3.0353346135997664E-2</v>
      </c>
    </row>
    <row r="11" spans="1:11" ht="47.25" customHeight="1">
      <c r="A11" s="304"/>
      <c r="B11" s="330" t="s">
        <v>163</v>
      </c>
      <c r="C11" s="324">
        <v>0.86199999999999999</v>
      </c>
      <c r="D11" s="325">
        <f>'[4]agregiranje denarsko'!$DX$34</f>
        <v>0.82138980811665985</v>
      </c>
      <c r="E11" s="326">
        <f>'[2]agregiranje denarsko'!$DX$34</f>
        <v>0.83211146004666037</v>
      </c>
      <c r="F11" s="327">
        <v>0.754</v>
      </c>
      <c r="G11" s="325">
        <v>0.74196167267918056</v>
      </c>
      <c r="H11" s="328">
        <f>'[2]agregiranje klauzula'!$DX$34</f>
        <v>0.77992939647728798</v>
      </c>
      <c r="I11" s="327">
        <v>0.77</v>
      </c>
      <c r="J11" s="325">
        <v>0.7925511216363591</v>
      </c>
      <c r="K11" s="329">
        <f>'[2]agregiranje devizno'!$DX$34</f>
        <v>0.82353156619708423</v>
      </c>
    </row>
    <row r="12" spans="1:11" ht="53.25" customHeight="1">
      <c r="A12" s="304"/>
      <c r="B12" s="330" t="s">
        <v>164</v>
      </c>
      <c r="C12" s="331" t="s">
        <v>165</v>
      </c>
      <c r="D12" s="332">
        <f>'[5]bankarski sistem'!$H$44</f>
        <v>1.0929939776571886</v>
      </c>
      <c r="E12" s="326">
        <f>'[6]bankarski sistem'!$H$44</f>
        <v>1.0144487007673242</v>
      </c>
      <c r="F12" s="333" t="s">
        <v>165</v>
      </c>
      <c r="G12" s="332">
        <v>1.031324002191806</v>
      </c>
      <c r="H12" s="334">
        <f>'[6]bankarski sistem'!$O$44</f>
        <v>1.0410044549349464</v>
      </c>
      <c r="I12" s="333" t="s">
        <v>165</v>
      </c>
      <c r="J12" s="332">
        <v>1.1034501744143148</v>
      </c>
      <c r="K12" s="335">
        <f>'[6]bankarski sistem'!$V$44</f>
        <v>0.80153514328852127</v>
      </c>
    </row>
    <row r="13" spans="1:11" ht="26.25" thickBot="1">
      <c r="A13" s="304"/>
      <c r="B13" s="336" t="s">
        <v>166</v>
      </c>
      <c r="C13" s="337">
        <f>[7]fg.3.1.3!E4/'[7]Annex 8'!C18</f>
        <v>0.11219492004801258</v>
      </c>
      <c r="D13" s="338">
        <f>[7]fg.3.1.3!H4/'[7]Annex 8'!D18</f>
        <v>0.12991037439726449</v>
      </c>
      <c r="E13" s="339">
        <f>[7]fg.3.1.3!I4/'[7]Annex 8'!E18</f>
        <v>0.14223318956960229</v>
      </c>
      <c r="F13" s="340">
        <f>[7]fg.3.1.3!E5/'[7]Annex 8'!F18</f>
        <v>5.8188573149914651E-2</v>
      </c>
      <c r="G13" s="338">
        <f>[7]fg.3.1.3!H5/'[7]Annex 8'!G18</f>
        <v>5.6744942888137327E-2</v>
      </c>
      <c r="H13" s="341">
        <f>[7]fg.3.1.3!I5/'[7]Annex 8'!H18</f>
        <v>6.628379039945087E-2</v>
      </c>
      <c r="I13" s="340">
        <f>[7]fg.3.1.3!E6/'[7]Annex 8'!I18</f>
        <v>0.11763326559324684</v>
      </c>
      <c r="J13" s="338">
        <f>[7]fg.3.1.3!H6/'[7]Annex 8'!J18</f>
        <v>0.11522318840579709</v>
      </c>
      <c r="K13" s="342">
        <f>[7]fg.3.1.3!I6/'[7]Annex 8'!K18</f>
        <v>0.10109197803490959</v>
      </c>
    </row>
  </sheetData>
  <mergeCells count="6">
    <mergeCell ref="J1:K1"/>
    <mergeCell ref="B3:K3"/>
    <mergeCell ref="B5:B6"/>
    <mergeCell ref="C5:E5"/>
    <mergeCell ref="F5:H5"/>
    <mergeCell ref="I5:K5"/>
  </mergeCells>
  <pageMargins left="0.21" right="0.17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Annex 1 (Assets)</vt:lpstr>
      <vt:lpstr>Annex 1 (Liabilities)</vt:lpstr>
      <vt:lpstr>Annex 2</vt:lpstr>
      <vt:lpstr>Annex 3</vt:lpstr>
      <vt:lpstr>Annex 4</vt:lpstr>
      <vt:lpstr>Annex 5</vt:lpstr>
      <vt:lpstr>Annex 6</vt:lpstr>
      <vt:lpstr>Annex 7</vt:lpstr>
      <vt:lpstr>Annex 8</vt:lpstr>
      <vt:lpstr>Annex 9</vt:lpstr>
      <vt:lpstr>Annex 10</vt:lpstr>
      <vt:lpstr>Annex 11</vt:lpstr>
      <vt:lpstr>Annex 12</vt:lpstr>
      <vt:lpstr>Annex 13</vt:lpstr>
      <vt:lpstr>Annex 14</vt:lpstr>
      <vt:lpstr>Annex 15</vt:lpstr>
      <vt:lpstr>Annex 16</vt:lpstr>
      <vt:lpstr>Annex 17</vt:lpstr>
      <vt:lpstr>Annex 18</vt:lpstr>
      <vt:lpstr>Annex 19</vt:lpstr>
      <vt:lpstr>Annex 20</vt:lpstr>
      <vt:lpstr>Annex 21</vt:lpstr>
    </vt:vector>
  </TitlesOfParts>
  <Company>Narodna Banka na RM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NBRM</dc:creator>
  <cp:lastModifiedBy>NBRM</cp:lastModifiedBy>
  <cp:lastPrinted>2011-02-24T14:31:59Z</cp:lastPrinted>
  <dcterms:created xsi:type="dcterms:W3CDTF">2011-02-24T12:50:39Z</dcterms:created>
  <dcterms:modified xsi:type="dcterms:W3CDTF">2011-02-24T14:45:30Z</dcterms:modified>
</cp:coreProperties>
</file>